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s.bengamra\Desktop\IRADA_projets régionaux\LD_AàP restreint Bizerte\Evaluation de notes succinctes (19)\Nouvelle évaluation\"/>
    </mc:Choice>
  </mc:AlternateContent>
  <bookViews>
    <workbookView xWindow="-28920" yWindow="15" windowWidth="29040" windowHeight="15840"/>
  </bookViews>
  <sheets>
    <sheet name="Feuil1" sheetId="2" r:id="rId1"/>
  </sheets>
  <definedNames>
    <definedName name="_xlnm._FilterDatabase" localSheetId="0" hidden="1">Feuil1!$A$3:$AN$22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5" i="2" l="1"/>
  <c r="AG6" i="2"/>
  <c r="AG7" i="2"/>
  <c r="AG8" i="2"/>
  <c r="AG9" i="2"/>
  <c r="AG10" i="2"/>
  <c r="AG11" i="2"/>
  <c r="AG12" i="2"/>
  <c r="AG13" i="2"/>
  <c r="AG14" i="2"/>
  <c r="AG15" i="2"/>
  <c r="AG16" i="2"/>
  <c r="AG17" i="2"/>
  <c r="AG18" i="2"/>
  <c r="AG19" i="2"/>
  <c r="AG20" i="2"/>
  <c r="AG21" i="2"/>
  <c r="AG22" i="2"/>
  <c r="AG4" i="2"/>
  <c r="AF4" i="2"/>
  <c r="U5" i="2"/>
  <c r="U6" i="2"/>
  <c r="U7" i="2"/>
  <c r="U8" i="2"/>
  <c r="U9" i="2"/>
  <c r="U10" i="2"/>
  <c r="U11" i="2"/>
  <c r="U12" i="2"/>
  <c r="U13" i="2"/>
  <c r="U14" i="2"/>
  <c r="U15" i="2"/>
  <c r="U16" i="2"/>
  <c r="U17" i="2"/>
  <c r="U18" i="2"/>
  <c r="U19" i="2"/>
  <c r="U20" i="2"/>
  <c r="U21" i="2"/>
  <c r="U22" i="2"/>
  <c r="U4" i="2"/>
  <c r="T4" i="2"/>
  <c r="AA22" i="2" l="1"/>
  <c r="V22" i="2"/>
  <c r="O22" i="2"/>
  <c r="J22" i="2"/>
  <c r="AA21" i="2"/>
  <c r="V21" i="2"/>
  <c r="O21" i="2"/>
  <c r="J21" i="2"/>
  <c r="AA20" i="2"/>
  <c r="V20" i="2"/>
  <c r="O20" i="2"/>
  <c r="J20" i="2"/>
  <c r="AA19" i="2"/>
  <c r="V19" i="2"/>
  <c r="O19" i="2"/>
  <c r="J19" i="2"/>
  <c r="AA18" i="2"/>
  <c r="V18" i="2"/>
  <c r="O18" i="2"/>
  <c r="J18" i="2"/>
  <c r="AA17" i="2"/>
  <c r="V17" i="2"/>
  <c r="O17" i="2"/>
  <c r="J17" i="2"/>
  <c r="AA16" i="2"/>
  <c r="V16" i="2"/>
  <c r="O16" i="2"/>
  <c r="J16" i="2"/>
  <c r="AA15" i="2"/>
  <c r="V15" i="2"/>
  <c r="O15" i="2"/>
  <c r="J15" i="2"/>
  <c r="AA14" i="2"/>
  <c r="V14" i="2"/>
  <c r="O14" i="2"/>
  <c r="J14" i="2"/>
  <c r="AA13" i="2"/>
  <c r="V13" i="2"/>
  <c r="O13" i="2"/>
  <c r="J13" i="2"/>
  <c r="AA12" i="2"/>
  <c r="V12" i="2"/>
  <c r="O12" i="2"/>
  <c r="J12" i="2"/>
  <c r="AA11" i="2"/>
  <c r="V11" i="2"/>
  <c r="O11" i="2"/>
  <c r="J11" i="2"/>
  <c r="AA10" i="2"/>
  <c r="V10" i="2"/>
  <c r="O10" i="2"/>
  <c r="J10" i="2"/>
  <c r="AA9" i="2"/>
  <c r="V9" i="2"/>
  <c r="O9" i="2"/>
  <c r="J9" i="2"/>
  <c r="AA8" i="2"/>
  <c r="V8" i="2"/>
  <c r="O8" i="2"/>
  <c r="J8" i="2"/>
  <c r="AA7" i="2"/>
  <c r="V7" i="2"/>
  <c r="O7" i="2"/>
  <c r="J7" i="2"/>
  <c r="AA6" i="2"/>
  <c r="V6" i="2"/>
  <c r="O6" i="2"/>
  <c r="J6" i="2"/>
  <c r="AA5" i="2"/>
  <c r="V5" i="2"/>
  <c r="O5" i="2"/>
  <c r="J5" i="2"/>
  <c r="AA4" i="2"/>
  <c r="V4" i="2"/>
  <c r="O4" i="2"/>
  <c r="J4" i="2"/>
  <c r="G4" i="2"/>
  <c r="AI4" i="2" l="1"/>
  <c r="AI5" i="2"/>
  <c r="AI6" i="2"/>
  <c r="AI7" i="2"/>
  <c r="AI8" i="2"/>
  <c r="AI9" i="2"/>
  <c r="AI10" i="2"/>
  <c r="AI11" i="2"/>
  <c r="AI12" i="2"/>
  <c r="AI13" i="2"/>
  <c r="AI14" i="2"/>
  <c r="AI15" i="2"/>
  <c r="AI16" i="2"/>
  <c r="AI17" i="2"/>
  <c r="AI18" i="2"/>
  <c r="AI19" i="2"/>
  <c r="AI20" i="2"/>
  <c r="AI21" i="2"/>
  <c r="AI22" i="2"/>
  <c r="AH4" i="2"/>
  <c r="AJ4" i="2" s="1"/>
  <c r="AK4" i="2" s="1"/>
  <c r="AH5" i="2"/>
  <c r="AJ5" i="2" s="1"/>
  <c r="AK5" i="2" s="1"/>
  <c r="AH6" i="2"/>
  <c r="AJ6" i="2" s="1"/>
  <c r="AK6" i="2" s="1"/>
  <c r="AH10" i="2"/>
  <c r="AH11" i="2"/>
  <c r="AH12" i="2"/>
  <c r="AH14" i="2"/>
  <c r="AH16" i="2"/>
  <c r="AH17" i="2"/>
  <c r="AH18" i="2"/>
  <c r="AH19" i="2"/>
  <c r="AH22" i="2"/>
  <c r="AH8" i="2"/>
  <c r="AJ8" i="2" s="1"/>
  <c r="AK8" i="2" s="1"/>
  <c r="AH15" i="2"/>
  <c r="AH20" i="2"/>
  <c r="AH21" i="2"/>
  <c r="T5" i="2"/>
  <c r="AF5" i="2"/>
  <c r="T6" i="2"/>
  <c r="AF6" i="2"/>
  <c r="T7" i="2"/>
  <c r="AF7" i="2"/>
  <c r="T8" i="2"/>
  <c r="T9" i="2"/>
  <c r="AF9" i="2"/>
  <c r="T10" i="2"/>
  <c r="T16" i="2"/>
  <c r="T17" i="2"/>
  <c r="AF17" i="2"/>
  <c r="T18" i="2"/>
  <c r="AF18" i="2"/>
  <c r="T19" i="2"/>
  <c r="AF19" i="2"/>
  <c r="T20" i="2"/>
  <c r="AF20" i="2"/>
  <c r="T21" i="2"/>
  <c r="AF21" i="2"/>
  <c r="T22" i="2"/>
  <c r="AF22" i="2"/>
  <c r="AH7" i="2"/>
  <c r="AJ7" i="2" s="1"/>
  <c r="AK7" i="2" s="1"/>
  <c r="AH9" i="2"/>
  <c r="AH13" i="2"/>
  <c r="AJ13" i="2" s="1"/>
  <c r="AK13" i="2" s="1"/>
  <c r="AF8" i="2"/>
  <c r="AF10" i="2"/>
  <c r="T11" i="2"/>
  <c r="AF11" i="2"/>
  <c r="T12" i="2"/>
  <c r="AF12" i="2"/>
  <c r="T13" i="2"/>
  <c r="AF13" i="2"/>
  <c r="T14" i="2"/>
  <c r="AF14" i="2"/>
  <c r="T15" i="2"/>
  <c r="AF15" i="2"/>
  <c r="AF16" i="2"/>
  <c r="AJ14" i="2" l="1"/>
  <c r="AK14" i="2" s="1"/>
  <c r="AJ10" i="2"/>
  <c r="AK10" i="2" s="1"/>
  <c r="AJ9" i="2"/>
  <c r="AK9" i="2" s="1"/>
  <c r="AJ17" i="2"/>
  <c r="AK17" i="2" s="1"/>
  <c r="AJ21" i="2"/>
  <c r="AK21" i="2" s="1"/>
  <c r="AJ16" i="2"/>
  <c r="AK16" i="2" s="1"/>
  <c r="AJ20" i="2"/>
  <c r="AK20" i="2" s="1"/>
  <c r="AJ12" i="2"/>
  <c r="AK12" i="2" s="1"/>
  <c r="AJ18" i="2"/>
  <c r="AK18" i="2" s="1"/>
  <c r="AJ19" i="2"/>
  <c r="AK19" i="2" s="1"/>
  <c r="AJ15" i="2"/>
  <c r="AK15" i="2" s="1"/>
  <c r="AJ11" i="2"/>
  <c r="AK11" i="2" s="1"/>
  <c r="AJ22" i="2"/>
  <c r="AK22" i="2" s="1"/>
</calcChain>
</file>

<file path=xl/sharedStrings.xml><?xml version="1.0" encoding="utf-8"?>
<sst xmlns="http://schemas.openxmlformats.org/spreadsheetml/2006/main" count="209" uniqueCount="142">
  <si>
    <t>PERTINENCE</t>
  </si>
  <si>
    <t>DECISION</t>
  </si>
  <si>
    <t>Gouvernorat</t>
  </si>
  <si>
    <t>Num de projet</t>
  </si>
  <si>
    <t>AS 1</t>
  </si>
  <si>
    <t>AS 2</t>
  </si>
  <si>
    <t>Assesseur 1</t>
  </si>
  <si>
    <t>Assesseur 2</t>
  </si>
  <si>
    <t>Note Finale</t>
  </si>
  <si>
    <t>Préselection</t>
  </si>
  <si>
    <t>Contrib. EU demandée
(TND)</t>
  </si>
  <si>
    <t>1. pertinence de l'action AS1 /20</t>
  </si>
  <si>
    <t>1.1</t>
  </si>
  <si>
    <t>1.2</t>
  </si>
  <si>
    <t>1.3</t>
  </si>
  <si>
    <t>1.4</t>
  </si>
  <si>
    <t>1. pertinence de l'action AS2 /20</t>
  </si>
  <si>
    <t>Moyene pertinence</t>
  </si>
  <si>
    <t>Différence pertinence AS1/AS2</t>
  </si>
  <si>
    <t>2. Conception de l'action AS1 /30</t>
  </si>
  <si>
    <t>2.1</t>
  </si>
  <si>
    <t>2.2</t>
  </si>
  <si>
    <t>2.3</t>
  </si>
  <si>
    <t>2.4</t>
  </si>
  <si>
    <t>2. Conception de l'action AS2 /30</t>
  </si>
  <si>
    <t>Moyenne Action</t>
  </si>
  <si>
    <t>Différence action</t>
  </si>
  <si>
    <t>Total</t>
  </si>
  <si>
    <t>Moyenne des deux assesseurs</t>
  </si>
  <si>
    <t>Minimum de 30 pour la préselection</t>
  </si>
  <si>
    <t>Bizerte</t>
  </si>
  <si>
    <t xml:space="preserve">ROTOPLASTICA </t>
  </si>
  <si>
    <t>Pourcentage contribution</t>
  </si>
  <si>
    <t>Email</t>
  </si>
  <si>
    <t>Personne à contacter</t>
  </si>
  <si>
    <t>Téléphone</t>
  </si>
  <si>
    <t>02-2022-002</t>
  </si>
  <si>
    <t>02-2022-004</t>
  </si>
  <si>
    <t>02-2022-005</t>
  </si>
  <si>
    <t>02-2022-006</t>
  </si>
  <si>
    <t>02-2022-007</t>
  </si>
  <si>
    <t>02-2022-010</t>
  </si>
  <si>
    <t>02-2022-012</t>
  </si>
  <si>
    <t>02-2022-013</t>
  </si>
  <si>
    <t>02-2022-014</t>
  </si>
  <si>
    <t>02-2022-016</t>
  </si>
  <si>
    <t>02-2022-017</t>
  </si>
  <si>
    <t>02-2022-018</t>
  </si>
  <si>
    <t>02-2022-019</t>
  </si>
  <si>
    <t>02-2022-020</t>
  </si>
  <si>
    <t>02-2022-021</t>
  </si>
  <si>
    <t>02-2022-022</t>
  </si>
  <si>
    <t>02-2022-023</t>
  </si>
  <si>
    <t>02-2022-024</t>
  </si>
  <si>
    <t xml:space="preserve">Mourad Aissiou </t>
  </si>
  <si>
    <t xml:space="preserve">Développement, commercialisation 
et mise en place personalisée d'une
 plateforme digitale de la fonction 
métroligie </t>
  </si>
  <si>
    <t>Riahi Abir</t>
  </si>
  <si>
    <t>Extension de SAM OMORFIA</t>
  </si>
  <si>
    <t xml:space="preserve">Société maintenance
 industrielle et 
services </t>
  </si>
  <si>
    <t xml:space="preserve">Extension et développement par
 le biais de matériel de transport </t>
  </si>
  <si>
    <t>Société NS
 CONSULTING</t>
  </si>
  <si>
    <t>EXTENTION ET MISE A NIVEAU DU CABINET 
DE FORMATION</t>
  </si>
  <si>
    <t xml:space="preserve">IMB </t>
  </si>
  <si>
    <t>Extension horozontale d'une unité 
de construction métallique à
 travers l'introduction de l'activité 
de production des paneaux 
photovoltaiques</t>
  </si>
  <si>
    <t xml:space="preserve">Association Protection
 et sauvegarde du littoral 
de Bizerte </t>
  </si>
  <si>
    <t xml:space="preserve">Tri sélectif des déchets </t>
  </si>
  <si>
    <t>Oil north industry</t>
  </si>
  <si>
    <t>Transformation des grignons
 d’olives en buches pour le chauffage</t>
  </si>
  <si>
    <t>Extension d’une unité industrielle de Roto moulage 
du plastique par le développement d’une gamme 
de produits innovants au service de la protection de
 l’environnement et du développement économique et 
social Durable dans la région de Bizerte.</t>
  </si>
  <si>
    <t>LABIDI Mohamed Ali</t>
  </si>
  <si>
    <t>Enersol</t>
  </si>
  <si>
    <t>Société GEPROS</t>
  </si>
  <si>
    <t xml:space="preserve">Certification qualité et sécurité 
alimentaire </t>
  </si>
  <si>
    <t xml:space="preserve">SOIB </t>
  </si>
  <si>
    <t xml:space="preserve">Brique écologique et économique SOIB </t>
  </si>
  <si>
    <t xml:space="preserve">Sté Afrique Métal </t>
  </si>
  <si>
    <t xml:space="preserve">Amélioration de la compétitivité de la société Afrique
 Métal et de sa contribution dans le développement
 durable de la région de Bizerte  </t>
  </si>
  <si>
    <t xml:space="preserve">Golden Farm </t>
  </si>
  <si>
    <t>Extension d’un projet agricole intégré afin de
 renforcer les moyens existants et l’introduction 
de la composante du tourisme écologique et ce 
en raison des potentialités naturelles dont dispose 
dans le cadre du développement économique et social 
durable dans les régions rurales et démunies à savoir 
la délégation de Sejnane ,gouvernorat de Bizerte</t>
  </si>
  <si>
    <t>Marwen Mokdad</t>
  </si>
  <si>
    <t>Extension de l’unité de Production de vers
 marins pour la pêche et aliments pour poisson
 et crustacés</t>
  </si>
  <si>
    <t xml:space="preserve">Sté Ferry Recycling </t>
  </si>
  <si>
    <t xml:space="preserve">Mise en place d’une unité de recyclage de
 la boue industrielle contaminée par les 
métaux lourds </t>
  </si>
  <si>
    <t>Déco Métal</t>
  </si>
  <si>
    <t>Réformer,  moderniser l'entreprise et
 diversification de ses activités</t>
  </si>
  <si>
    <t xml:space="preserve">Kamel Melliti </t>
  </si>
  <si>
    <t xml:space="preserve">Formation pour la valorisation et la 
transformation de la souche de Bruyère </t>
  </si>
  <si>
    <t xml:space="preserve">Sté Moulage
 plastique </t>
  </si>
  <si>
    <t xml:space="preserve">Mise en place d'une unité d'épuration et
 recyclage des déchets en plastique des
 activités sanitaire par traittement thermique </t>
  </si>
  <si>
    <t>Sté AMD Services</t>
  </si>
  <si>
    <t xml:space="preserve">Extension des projets </t>
  </si>
  <si>
    <t>Demandeur</t>
  </si>
  <si>
    <t>Intitulé du Projet</t>
  </si>
  <si>
    <t>Coût total (TND)</t>
  </si>
  <si>
    <t>Francis Hania</t>
  </si>
  <si>
    <t>Elena Economou</t>
  </si>
  <si>
    <t xml:space="preserve">contact@cef-conseil.com </t>
  </si>
  <si>
    <t xml:space="preserve">AISSIOU Mourad </t>
  </si>
  <si>
    <t xml:space="preserve">riahi.abir89@gmail.com </t>
  </si>
  <si>
    <t xml:space="preserve">Riahi Abir </t>
  </si>
  <si>
    <t>mm.smis@hexabyte.tn</t>
  </si>
  <si>
    <t xml:space="preserve">HAMOUDA MAGHROUM </t>
  </si>
  <si>
    <t>nsconsulting.tizaoui@gmail.com</t>
  </si>
  <si>
    <t xml:space="preserve"> Tizaoui Naziha </t>
  </si>
  <si>
    <t xml:space="preserve">allouchmohamed28@gmail.com </t>
  </si>
  <si>
    <t xml:space="preserve">53  487 789 </t>
  </si>
  <si>
    <t xml:space="preserve">ALLOUCH MOHAMMED </t>
  </si>
  <si>
    <t xml:space="preserve">Apslb2011@yahoo.fr </t>
  </si>
  <si>
    <t xml:space="preserve">Driss CHERIF </t>
  </si>
  <si>
    <t xml:space="preserve">manager@oni.com.tn </t>
  </si>
  <si>
    <t xml:space="preserve">Amor JABALLAH </t>
  </si>
  <si>
    <t>Rotoplastica.dg@gmail.com</t>
  </si>
  <si>
    <t xml:space="preserve">25 28 28 16 </t>
  </si>
  <si>
    <t xml:space="preserve">Sami BOUZID </t>
  </si>
  <si>
    <t xml:space="preserve">Direction.enersol@gmail.com </t>
  </si>
  <si>
    <t xml:space="preserve">LABIDI Mohamed Ali </t>
  </si>
  <si>
    <t>Feriel.darghouth@gepros.com.tn</t>
  </si>
  <si>
    <t xml:space="preserve">Feriel Darghouth </t>
  </si>
  <si>
    <t>www.soib.com.tn</t>
  </si>
  <si>
    <t xml:space="preserve">.26252601 </t>
  </si>
  <si>
    <t xml:space="preserve">Abdelmalek GHANNEM </t>
  </si>
  <si>
    <t>Chouchaneama14@gmail.com</t>
  </si>
  <si>
    <t xml:space="preserve">28 01 04 23 </t>
  </si>
  <si>
    <t xml:space="preserve">. Amal Chouchane   </t>
  </si>
  <si>
    <t xml:space="preserve">Nacermejri@gmail.com </t>
  </si>
  <si>
    <t xml:space="preserve"> NACER MEJRI </t>
  </si>
  <si>
    <t>mokdadmarwen@gmail.com</t>
  </si>
  <si>
    <t xml:space="preserve">Marwen Mokdad </t>
  </si>
  <si>
    <t>ferryrecycling@gmail.com</t>
  </si>
  <si>
    <t>22 35 15 16</t>
  </si>
  <si>
    <t xml:space="preserve">la Eddine Mnasour </t>
  </si>
  <si>
    <t xml:space="preserve">Mouradhassanchouchane@gmail.com </t>
  </si>
  <si>
    <t>Mourad CHOUCHANE</t>
  </si>
  <si>
    <t>forestspearl@gmail.com</t>
  </si>
  <si>
    <t xml:space="preserve">MELLITI Kamel </t>
  </si>
  <si>
    <t>nizar.jawedi10@outlook.fr</t>
  </si>
  <si>
    <t xml:space="preserve">21 83 10 34 </t>
  </si>
  <si>
    <t xml:space="preserve">Nizar Jawedi   </t>
  </si>
  <si>
    <t>amd.services.sa@gmail.com</t>
  </si>
  <si>
    <t>MOHAMED BOUNAOURA</t>
  </si>
  <si>
    <t>02-2022-011</t>
  </si>
  <si>
    <t>Conception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</si>
</sst>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0\ &quot;DT&quot;_-;\-* #,##0.000\ &quot;DT&quot;_-;_-* &quot;-&quot;???\ &quot;DT&quot;_-;_-@_-"/>
  </numFmts>
  <fonts count="17" x14ac:knownFonts="1">
    <font>
      <sz val="11"/>
      <color theme="1"/>
      <name val="Calibri"/>
      <family val="2"/>
      <scheme val="minor"/>
    </font>
    <font>
      <sz val="10"/>
      <name val="Arial"/>
      <family val="2"/>
    </font>
    <font>
      <u/>
      <sz val="11"/>
      <color theme="10"/>
      <name val="Calibri"/>
      <family val="2"/>
      <scheme val="minor"/>
    </font>
    <font>
      <sz val="11"/>
      <color theme="1"/>
      <name val="Calibri"/>
      <family val="2"/>
      <scheme val="minor"/>
    </font>
    <font>
      <sz val="8"/>
      <color theme="1"/>
      <name val="Consolas"/>
      <family val="3"/>
    </font>
    <font>
      <b/>
      <sz val="8"/>
      <color theme="0"/>
      <name val="Consolas"/>
      <family val="3"/>
    </font>
    <font>
      <b/>
      <sz val="8"/>
      <name val="Consolas"/>
      <family val="3"/>
    </font>
    <font>
      <b/>
      <sz val="8"/>
      <name val="Arial"/>
      <family val="2"/>
    </font>
    <font>
      <sz val="8"/>
      <color theme="1"/>
      <name val="Arial"/>
      <family val="2"/>
    </font>
    <font>
      <sz val="8"/>
      <name val="Arial"/>
      <family val="2"/>
    </font>
    <font>
      <sz val="8"/>
      <name val="Calibri"/>
      <family val="2"/>
      <scheme val="minor"/>
    </font>
    <font>
      <sz val="8"/>
      <color theme="1"/>
      <name val="Calibri"/>
      <family val="2"/>
      <scheme val="minor"/>
    </font>
    <font>
      <b/>
      <sz val="8"/>
      <name val="Calibri Light"/>
      <family val="2"/>
      <scheme val="major"/>
    </font>
    <font>
      <b/>
      <sz val="8"/>
      <name val="Calibri"/>
      <family val="2"/>
      <scheme val="minor"/>
    </font>
    <font>
      <b/>
      <sz val="8"/>
      <color theme="0"/>
      <name val="Calibri"/>
      <family val="2"/>
      <scheme val="minor"/>
    </font>
    <font>
      <u/>
      <sz val="8"/>
      <color theme="10"/>
      <name val="Calibri"/>
      <family val="2"/>
      <scheme val="minor"/>
    </font>
    <font>
      <sz val="8"/>
      <color theme="1"/>
      <name val="Cambria"/>
      <family val="1"/>
    </font>
  </fonts>
  <fills count="10">
    <fill>
      <patternFill patternType="none"/>
    </fill>
    <fill>
      <patternFill patternType="gray125"/>
    </fill>
    <fill>
      <patternFill patternType="solid">
        <fgColor theme="3" tint="0.39997558519241921"/>
        <bgColor indexed="64"/>
      </patternFill>
    </fill>
    <fill>
      <patternFill patternType="solid">
        <fgColor theme="0" tint="-0.499984740745262"/>
        <bgColor indexed="64"/>
      </patternFill>
    </fill>
    <fill>
      <patternFill patternType="solid">
        <fgColor theme="7" tint="-0.49998474074526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s>
  <borders count="23">
    <border>
      <left/>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cellStyleXfs>
  <cellXfs count="71">
    <xf numFmtId="0" fontId="0" fillId="0" borderId="0" xfId="0"/>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1" fontId="5" fillId="3" borderId="3" xfId="0" applyNumberFormat="1" applyFont="1" applyFill="1" applyBorder="1" applyAlignment="1" applyProtection="1">
      <alignment horizontal="center" vertical="center" wrapText="1"/>
    </xf>
    <xf numFmtId="49" fontId="7" fillId="7" borderId="11" xfId="1" applyNumberFormat="1" applyFont="1" applyFill="1" applyBorder="1" applyAlignment="1">
      <alignment horizontal="center" vertical="center"/>
    </xf>
    <xf numFmtId="0" fontId="8" fillId="7" borderId="16" xfId="1" applyFont="1" applyFill="1" applyBorder="1" applyAlignment="1" applyProtection="1">
      <alignment horizontal="center" vertical="center"/>
      <protection locked="0"/>
    </xf>
    <xf numFmtId="0" fontId="9" fillId="7" borderId="11" xfId="1" applyFont="1" applyFill="1" applyBorder="1" applyAlignment="1" applyProtection="1">
      <alignment horizontal="center" vertical="center" wrapText="1"/>
      <protection locked="0"/>
    </xf>
    <xf numFmtId="9" fontId="9" fillId="7" borderId="11" xfId="4" applyFont="1" applyFill="1" applyBorder="1" applyAlignment="1">
      <alignment horizontal="center" vertical="center"/>
    </xf>
    <xf numFmtId="0" fontId="10" fillId="6" borderId="11"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9" fontId="9" fillId="7" borderId="11" xfId="1" applyNumberFormat="1" applyFont="1" applyFill="1" applyBorder="1" applyAlignment="1">
      <alignment horizontal="center" vertical="center"/>
    </xf>
    <xf numFmtId="0" fontId="8" fillId="7" borderId="16" xfId="1" applyFont="1" applyFill="1" applyBorder="1" applyAlignment="1" applyProtection="1">
      <alignment horizontal="center" vertical="center" wrapText="1"/>
      <protection locked="0"/>
    </xf>
    <xf numFmtId="0" fontId="7" fillId="7" borderId="11" xfId="1" applyFont="1" applyFill="1" applyBorder="1" applyAlignment="1">
      <alignment horizontal="center" vertical="center"/>
    </xf>
    <xf numFmtId="0" fontId="11" fillId="0" borderId="0" xfId="0" applyFont="1" applyAlignment="1">
      <alignment horizontal="center" vertical="center"/>
    </xf>
    <xf numFmtId="0" fontId="8" fillId="7" borderId="17" xfId="1" applyFont="1" applyFill="1" applyBorder="1" applyAlignment="1" applyProtection="1">
      <alignment horizontal="center" vertical="center"/>
      <protection locked="0"/>
    </xf>
    <xf numFmtId="164" fontId="9" fillId="7" borderId="11" xfId="1" applyNumberFormat="1" applyFont="1" applyFill="1" applyBorder="1" applyAlignment="1" applyProtection="1">
      <alignment horizontal="center" vertical="center"/>
      <protection locked="0"/>
    </xf>
    <xf numFmtId="164" fontId="9" fillId="7" borderId="11" xfId="1" applyNumberFormat="1" applyFont="1" applyFill="1" applyBorder="1" applyAlignment="1">
      <alignment horizontal="center" vertical="center"/>
    </xf>
    <xf numFmtId="1" fontId="12" fillId="3" borderId="16" xfId="1" applyNumberFormat="1" applyFont="1" applyFill="1" applyBorder="1" applyAlignment="1">
      <alignment horizontal="center" vertical="center" wrapText="1"/>
    </xf>
    <xf numFmtId="1" fontId="12" fillId="3" borderId="11" xfId="1" applyNumberFormat="1" applyFont="1" applyFill="1" applyBorder="1" applyAlignment="1">
      <alignment horizontal="center" vertical="center" wrapText="1"/>
    </xf>
    <xf numFmtId="1" fontId="6" fillId="8" borderId="12"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0" fontId="6" fillId="9" borderId="5"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13" fillId="6" borderId="11" xfId="0" applyFont="1" applyFill="1" applyBorder="1" applyAlignment="1" applyProtection="1">
      <alignment horizontal="center" vertical="center" wrapText="1"/>
    </xf>
    <xf numFmtId="0" fontId="5" fillId="4" borderId="9" xfId="0" applyFont="1" applyFill="1" applyBorder="1" applyAlignment="1" applyProtection="1">
      <alignment horizontal="center" vertical="center"/>
    </xf>
    <xf numFmtId="0" fontId="5" fillId="5" borderId="10" xfId="0" applyFont="1" applyFill="1" applyBorder="1" applyAlignment="1" applyProtection="1">
      <alignment horizontal="center" vertical="center"/>
    </xf>
    <xf numFmtId="1" fontId="6" fillId="3" borderId="12" xfId="0" applyNumberFormat="1" applyFont="1" applyFill="1" applyBorder="1" applyAlignment="1" applyProtection="1">
      <alignment horizontal="center" vertical="center" wrapText="1"/>
    </xf>
    <xf numFmtId="1" fontId="6" fillId="3" borderId="14" xfId="0" applyNumberFormat="1" applyFont="1" applyFill="1" applyBorder="1" applyAlignment="1" applyProtection="1">
      <alignment horizontal="center" vertical="center" wrapText="1"/>
    </xf>
    <xf numFmtId="1" fontId="6" fillId="3" borderId="15" xfId="0" applyNumberFormat="1" applyFont="1" applyFill="1" applyBorder="1" applyAlignment="1" applyProtection="1">
      <alignment horizontal="center" vertical="center" wrapText="1"/>
    </xf>
    <xf numFmtId="1" fontId="6" fillId="3" borderId="13" xfId="0" applyNumberFormat="1" applyFont="1" applyFill="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3" fillId="6" borderId="11" xfId="0" applyFont="1" applyFill="1" applyBorder="1" applyAlignment="1" applyProtection="1">
      <alignment horizontal="center" vertical="center"/>
    </xf>
    <xf numFmtId="0" fontId="10" fillId="6" borderId="11" xfId="0" applyFont="1" applyFill="1" applyBorder="1" applyAlignment="1" applyProtection="1">
      <alignment horizontal="center" vertical="center"/>
    </xf>
    <xf numFmtId="0" fontId="13" fillId="8" borderId="11" xfId="0" applyFont="1" applyFill="1" applyBorder="1" applyAlignment="1" applyProtection="1">
      <alignment horizontal="center" vertical="center"/>
    </xf>
    <xf numFmtId="0" fontId="10" fillId="8" borderId="11" xfId="0" applyFont="1" applyFill="1" applyBorder="1" applyAlignment="1">
      <alignment horizontal="center" vertical="center"/>
    </xf>
    <xf numFmtId="0" fontId="10" fillId="0" borderId="11" xfId="0" applyFont="1" applyBorder="1" applyAlignment="1">
      <alignment horizontal="center" vertical="center"/>
    </xf>
    <xf numFmtId="0" fontId="11" fillId="0" borderId="11" xfId="0" applyFont="1" applyBorder="1" applyAlignment="1">
      <alignment horizontal="center" vertical="center"/>
    </xf>
    <xf numFmtId="0" fontId="14" fillId="0" borderId="11" xfId="0" applyFont="1" applyBorder="1" applyAlignment="1" applyProtection="1">
      <alignment horizontal="center" vertical="center"/>
    </xf>
    <xf numFmtId="0" fontId="15" fillId="0" borderId="11" xfId="3" applyFont="1" applyBorder="1" applyAlignment="1">
      <alignment horizontal="center" vertical="center" wrapText="1"/>
    </xf>
    <xf numFmtId="3" fontId="16"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1" fillId="0" borderId="11" xfId="0" applyFont="1" applyBorder="1" applyAlignment="1">
      <alignment horizontal="center" vertical="top" wrapText="1"/>
    </xf>
    <xf numFmtId="0" fontId="15" fillId="0" borderId="11" xfId="3" applyFont="1" applyBorder="1" applyAlignment="1">
      <alignment horizontal="center" vertical="center"/>
    </xf>
    <xf numFmtId="3" fontId="11" fillId="0" borderId="11" xfId="0" applyNumberFormat="1" applyFont="1" applyBorder="1" applyAlignment="1">
      <alignment horizontal="center" vertical="center"/>
    </xf>
    <xf numFmtId="0" fontId="0" fillId="0" borderId="0" xfId="0" applyAlignment="1">
      <alignment horizontal="center"/>
    </xf>
    <xf numFmtId="1" fontId="6" fillId="6" borderId="3" xfId="0" applyNumberFormat="1" applyFont="1" applyFill="1" applyBorder="1" applyAlignment="1" applyProtection="1">
      <alignment vertical="center" wrapText="1"/>
    </xf>
    <xf numFmtId="1" fontId="6" fillId="6" borderId="5" xfId="0" applyNumberFormat="1" applyFont="1" applyFill="1" applyBorder="1" applyAlignment="1" applyProtection="1">
      <alignment vertical="center" wrapText="1"/>
    </xf>
    <xf numFmtId="1" fontId="6" fillId="8" borderId="4" xfId="0" applyNumberFormat="1" applyFont="1" applyFill="1" applyBorder="1" applyAlignment="1" applyProtection="1">
      <alignment vertical="center" wrapText="1"/>
    </xf>
    <xf numFmtId="1" fontId="6" fillId="8" borderId="12" xfId="0" applyNumberFormat="1" applyFont="1" applyFill="1" applyBorder="1" applyAlignment="1" applyProtection="1">
      <alignment vertical="center" wrapText="1"/>
    </xf>
    <xf numFmtId="0" fontId="8" fillId="7" borderId="18" xfId="1" applyFont="1" applyFill="1" applyBorder="1" applyAlignment="1" applyProtection="1">
      <alignment horizontal="center" vertical="center" wrapText="1"/>
      <protection locked="0"/>
    </xf>
    <xf numFmtId="0" fontId="9" fillId="7" borderId="16" xfId="1"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9" borderId="22" xfId="0" applyFont="1" applyFill="1" applyBorder="1" applyAlignment="1" applyProtection="1">
      <alignment horizontal="center" vertical="center" wrapText="1"/>
    </xf>
    <xf numFmtId="0" fontId="6" fillId="9" borderId="20" xfId="0" applyFont="1" applyFill="1" applyBorder="1" applyAlignment="1" applyProtection="1">
      <alignment horizontal="center" vertical="center" wrapText="1"/>
    </xf>
    <xf numFmtId="0" fontId="6" fillId="9" borderId="2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9" fillId="7" borderId="13" xfId="1" applyFont="1" applyFill="1" applyBorder="1" applyAlignment="1" applyProtection="1">
      <alignment horizontal="center" vertical="center" wrapText="1"/>
      <protection locked="0"/>
    </xf>
    <xf numFmtId="164" fontId="9" fillId="7" borderId="0" xfId="1" applyNumberFormat="1" applyFont="1" applyFill="1" applyBorder="1" applyAlignment="1" applyProtection="1">
      <alignment horizontal="center" vertical="center"/>
      <protection locked="0"/>
    </xf>
    <xf numFmtId="9" fontId="9" fillId="7" borderId="13" xfId="1" applyNumberFormat="1" applyFont="1" applyFill="1" applyBorder="1" applyAlignment="1">
      <alignment horizontal="center" vertical="center"/>
    </xf>
    <xf numFmtId="0" fontId="9" fillId="7" borderId="5" xfId="1" applyFont="1" applyFill="1" applyBorder="1" applyAlignment="1" applyProtection="1">
      <alignment horizontal="center" vertical="center" wrapText="1"/>
      <protection locked="0"/>
    </xf>
    <xf numFmtId="164" fontId="9" fillId="7" borderId="5" xfId="1" applyNumberFormat="1" applyFont="1" applyFill="1" applyBorder="1" applyAlignment="1" applyProtection="1">
      <alignment horizontal="center" vertical="center"/>
      <protection locked="0"/>
    </xf>
    <xf numFmtId="9" fontId="9" fillId="7" borderId="5" xfId="1" applyNumberFormat="1" applyFont="1" applyFill="1" applyBorder="1" applyAlignment="1">
      <alignment horizontal="center" vertical="center"/>
    </xf>
    <xf numFmtId="0" fontId="8" fillId="7" borderId="11" xfId="1"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xf>
    <xf numFmtId="0" fontId="10" fillId="6" borderId="7"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1" fontId="6" fillId="8" borderId="6" xfId="0" applyNumberFormat="1" applyFont="1" applyFill="1" applyBorder="1" applyAlignment="1" applyProtection="1">
      <alignment horizontal="center" vertical="center" wrapText="1"/>
    </xf>
    <xf numFmtId="1" fontId="6" fillId="8" borderId="7" xfId="0" applyNumberFormat="1" applyFont="1" applyFill="1" applyBorder="1" applyAlignment="1" applyProtection="1">
      <alignment horizontal="center" vertical="center" wrapText="1"/>
    </xf>
    <xf numFmtId="1" fontId="6" fillId="8" borderId="8" xfId="0" applyNumberFormat="1" applyFont="1" applyFill="1" applyBorder="1" applyAlignment="1" applyProtection="1">
      <alignment horizontal="center" vertical="center" wrapText="1"/>
    </xf>
  </cellXfs>
  <cellStyles count="5">
    <cellStyle name="Lien hypertexte" xfId="3" builtinId="8"/>
    <cellStyle name="Normal" xfId="0" builtinId="0"/>
    <cellStyle name="Normal 2" xfId="1"/>
    <cellStyle name="Percent 2" xfId="2"/>
    <cellStyle name="Pourcentage" xfId="4" builtinId="5"/>
  </cellStyles>
  <dxfs count="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0000"/>
        </patternFill>
      </fill>
    </dxf>
    <dxf>
      <fill>
        <patternFill>
          <bgColor rgb="FF00B050"/>
        </patternFill>
      </fill>
    </dxf>
    <dxf>
      <font>
        <color auto="1"/>
      </font>
      <fill>
        <patternFill>
          <bgColor theme="0"/>
        </patternFill>
      </fill>
    </dxf>
    <dxf>
      <fill>
        <patternFill>
          <bgColor rgb="FF00B050"/>
        </patternFill>
      </fill>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acermejri@gmail.com" TargetMode="External"/><Relationship Id="rId13" Type="http://schemas.openxmlformats.org/officeDocument/2006/relationships/hyperlink" Target="mailto:amd.services.sa@gmail.com" TargetMode="External"/><Relationship Id="rId3" Type="http://schemas.openxmlformats.org/officeDocument/2006/relationships/hyperlink" Target="mailto:mm.smis@hexabyte.tn" TargetMode="External"/><Relationship Id="rId7" Type="http://schemas.openxmlformats.org/officeDocument/2006/relationships/hyperlink" Target="mailto:Chouchaneama14@gmail.com" TargetMode="External"/><Relationship Id="rId12" Type="http://schemas.openxmlformats.org/officeDocument/2006/relationships/hyperlink" Target="mailto:nizar.jawedi10@outlook.fr" TargetMode="External"/><Relationship Id="rId2" Type="http://schemas.openxmlformats.org/officeDocument/2006/relationships/hyperlink" Target="mailto:riahi.abir89@gmail.com" TargetMode="External"/><Relationship Id="rId1" Type="http://schemas.openxmlformats.org/officeDocument/2006/relationships/hyperlink" Target="mailto:contact@cef-conseil.com" TargetMode="External"/><Relationship Id="rId6" Type="http://schemas.openxmlformats.org/officeDocument/2006/relationships/hyperlink" Target="mailto:Feriel.darghouth@gepros.com.tn" TargetMode="External"/><Relationship Id="rId11" Type="http://schemas.openxmlformats.org/officeDocument/2006/relationships/hyperlink" Target="mailto:forestspearl@gmail.com" TargetMode="External"/><Relationship Id="rId5" Type="http://schemas.openxmlformats.org/officeDocument/2006/relationships/hyperlink" Target="mailto:Rotoplastica.dg@gmail.com" TargetMode="External"/><Relationship Id="rId10" Type="http://schemas.openxmlformats.org/officeDocument/2006/relationships/hyperlink" Target="mailto:ferryrecycling@gmail.com" TargetMode="External"/><Relationship Id="rId4" Type="http://schemas.openxmlformats.org/officeDocument/2006/relationships/hyperlink" Target="mailto:nsconsulting.tizaoui@gmail.com" TargetMode="External"/><Relationship Id="rId9" Type="http://schemas.openxmlformats.org/officeDocument/2006/relationships/hyperlink" Target="mailto:mokdadmarwen@gmail.com"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2"/>
  <sheetViews>
    <sheetView tabSelected="1" topLeftCell="A7" workbookViewId="0">
      <selection activeCell="AA2" sqref="AA2:AE2"/>
    </sheetView>
  </sheetViews>
  <sheetFormatPr baseColWidth="10" defaultColWidth="10.85546875" defaultRowHeight="15" x14ac:dyDescent="0.25"/>
  <cols>
    <col min="1" max="2" width="10.85546875" style="44"/>
    <col min="3" max="3" width="10.85546875" style="44" customWidth="1"/>
    <col min="4" max="4" width="15.7109375" style="44" customWidth="1"/>
    <col min="5" max="5" width="13.42578125" style="44" bestFit="1" customWidth="1"/>
    <col min="6" max="6" width="13.85546875" style="44" customWidth="1"/>
    <col min="7" max="7" width="11" style="44" customWidth="1"/>
    <col min="8" max="37" width="5.5703125" style="44" customWidth="1"/>
    <col min="38" max="38" width="22.140625" style="44" customWidth="1"/>
    <col min="39" max="39" width="8.5703125" style="44" customWidth="1"/>
    <col min="40" max="40" width="16.140625" style="44" customWidth="1"/>
    <col min="41" max="16384" width="10.85546875" style="44"/>
  </cols>
  <sheetData>
    <row r="1" spans="1:40" ht="15.75" thickBot="1" x14ac:dyDescent="0.3">
      <c r="A1" s="20"/>
      <c r="B1" s="1"/>
      <c r="C1" s="1"/>
      <c r="D1" s="2"/>
      <c r="E1" s="1"/>
      <c r="F1" s="1"/>
      <c r="G1" s="1"/>
      <c r="H1" s="1"/>
      <c r="I1" s="1"/>
      <c r="J1" s="51" t="s">
        <v>0</v>
      </c>
      <c r="K1" s="52"/>
      <c r="L1" s="52"/>
      <c r="M1" s="52"/>
      <c r="N1" s="52"/>
      <c r="O1" s="52"/>
      <c r="P1" s="52"/>
      <c r="Q1" s="52"/>
      <c r="R1" s="52"/>
      <c r="S1" s="52"/>
      <c r="T1" s="52"/>
      <c r="U1" s="53"/>
      <c r="V1" s="54" t="s">
        <v>141</v>
      </c>
      <c r="W1" s="55"/>
      <c r="X1" s="55"/>
      <c r="Y1" s="55"/>
      <c r="Z1" s="55"/>
      <c r="AA1" s="55"/>
      <c r="AB1" s="55"/>
      <c r="AC1" s="55"/>
      <c r="AD1" s="55"/>
      <c r="AE1" s="55"/>
      <c r="AF1" s="55"/>
      <c r="AG1" s="56"/>
      <c r="AH1" s="57" t="s">
        <v>1</v>
      </c>
      <c r="AI1" s="57"/>
      <c r="AJ1" s="57"/>
      <c r="AK1" s="57"/>
      <c r="AL1" s="13"/>
      <c r="AM1" s="13"/>
      <c r="AN1" s="13"/>
    </row>
    <row r="2" spans="1:40" ht="14.45" customHeight="1" x14ac:dyDescent="0.25">
      <c r="A2" s="17"/>
      <c r="B2" s="3"/>
      <c r="C2" s="3"/>
      <c r="D2" s="3"/>
      <c r="E2" s="3"/>
      <c r="F2" s="3"/>
      <c r="G2" s="3"/>
      <c r="H2" s="45" t="s">
        <v>4</v>
      </c>
      <c r="I2" s="47" t="s">
        <v>5</v>
      </c>
      <c r="J2" s="65" t="s">
        <v>6</v>
      </c>
      <c r="K2" s="66"/>
      <c r="L2" s="66"/>
      <c r="M2" s="66"/>
      <c r="N2" s="67"/>
      <c r="O2" s="68" t="s">
        <v>7</v>
      </c>
      <c r="P2" s="69"/>
      <c r="Q2" s="69"/>
      <c r="R2" s="69"/>
      <c r="S2" s="70"/>
      <c r="T2" s="21"/>
      <c r="U2" s="21"/>
      <c r="V2" s="65" t="s">
        <v>6</v>
      </c>
      <c r="W2" s="66"/>
      <c r="X2" s="66"/>
      <c r="Y2" s="66"/>
      <c r="Z2" s="67"/>
      <c r="AA2" s="68" t="s">
        <v>7</v>
      </c>
      <c r="AB2" s="69"/>
      <c r="AC2" s="69"/>
      <c r="AD2" s="69"/>
      <c r="AE2" s="70"/>
      <c r="AF2" s="21"/>
      <c r="AG2" s="22"/>
      <c r="AH2" s="23" t="s">
        <v>4</v>
      </c>
      <c r="AI2" s="19" t="s">
        <v>5</v>
      </c>
      <c r="AJ2" s="24" t="s">
        <v>8</v>
      </c>
      <c r="AK2" s="25" t="s">
        <v>9</v>
      </c>
      <c r="AL2" s="13"/>
      <c r="AM2" s="13"/>
      <c r="AN2" s="13"/>
    </row>
    <row r="3" spans="1:40" ht="90" x14ac:dyDescent="0.25">
      <c r="A3" s="17" t="s">
        <v>2</v>
      </c>
      <c r="B3" s="17" t="s">
        <v>3</v>
      </c>
      <c r="C3" s="17" t="s">
        <v>91</v>
      </c>
      <c r="D3" s="18" t="s">
        <v>92</v>
      </c>
      <c r="E3" s="18" t="s">
        <v>93</v>
      </c>
      <c r="F3" s="18" t="s">
        <v>10</v>
      </c>
      <c r="G3" s="18" t="s">
        <v>32</v>
      </c>
      <c r="H3" s="46"/>
      <c r="I3" s="48"/>
      <c r="J3" s="23" t="s">
        <v>11</v>
      </c>
      <c r="K3" s="8" t="s">
        <v>12</v>
      </c>
      <c r="L3" s="8" t="s">
        <v>13</v>
      </c>
      <c r="M3" s="8" t="s">
        <v>14</v>
      </c>
      <c r="N3" s="8" t="s">
        <v>15</v>
      </c>
      <c r="O3" s="19" t="s">
        <v>16</v>
      </c>
      <c r="P3" s="19" t="s">
        <v>12</v>
      </c>
      <c r="Q3" s="19" t="s">
        <v>13</v>
      </c>
      <c r="R3" s="19" t="s">
        <v>14</v>
      </c>
      <c r="S3" s="19" t="s">
        <v>15</v>
      </c>
      <c r="T3" s="26" t="s">
        <v>17</v>
      </c>
      <c r="U3" s="26" t="s">
        <v>18</v>
      </c>
      <c r="V3" s="23" t="s">
        <v>19</v>
      </c>
      <c r="W3" s="8" t="s">
        <v>20</v>
      </c>
      <c r="X3" s="8" t="s">
        <v>21</v>
      </c>
      <c r="Y3" s="8" t="s">
        <v>22</v>
      </c>
      <c r="Z3" s="8" t="s">
        <v>23</v>
      </c>
      <c r="AA3" s="19" t="s">
        <v>24</v>
      </c>
      <c r="AB3" s="19" t="s">
        <v>20</v>
      </c>
      <c r="AC3" s="19" t="s">
        <v>21</v>
      </c>
      <c r="AD3" s="19" t="s">
        <v>22</v>
      </c>
      <c r="AE3" s="19" t="s">
        <v>23</v>
      </c>
      <c r="AF3" s="26" t="s">
        <v>25</v>
      </c>
      <c r="AG3" s="26" t="s">
        <v>26</v>
      </c>
      <c r="AH3" s="23" t="s">
        <v>27</v>
      </c>
      <c r="AI3" s="19" t="s">
        <v>27</v>
      </c>
      <c r="AJ3" s="27" t="s">
        <v>28</v>
      </c>
      <c r="AK3" s="28" t="s">
        <v>29</v>
      </c>
      <c r="AL3" s="29" t="s">
        <v>33</v>
      </c>
      <c r="AM3" s="29" t="s">
        <v>35</v>
      </c>
      <c r="AN3" s="29" t="s">
        <v>34</v>
      </c>
    </row>
    <row r="4" spans="1:40" ht="78.75" x14ac:dyDescent="0.25">
      <c r="A4" s="30" t="s">
        <v>30</v>
      </c>
      <c r="B4" s="4" t="s">
        <v>36</v>
      </c>
      <c r="C4" s="5" t="s">
        <v>54</v>
      </c>
      <c r="D4" s="6" t="s">
        <v>55</v>
      </c>
      <c r="E4" s="15">
        <v>200000</v>
      </c>
      <c r="F4" s="15">
        <v>160000</v>
      </c>
      <c r="G4" s="7">
        <f xml:space="preserve"> F4/E4</f>
        <v>0.8</v>
      </c>
      <c r="H4" s="8" t="s">
        <v>94</v>
      </c>
      <c r="I4" s="9" t="s">
        <v>95</v>
      </c>
      <c r="J4" s="31">
        <f t="shared" ref="J4:J22" si="0">SUM(K4:N4)</f>
        <v>5</v>
      </c>
      <c r="K4" s="32">
        <v>2</v>
      </c>
      <c r="L4" s="32">
        <v>1</v>
      </c>
      <c r="M4" s="32">
        <v>1</v>
      </c>
      <c r="N4" s="32">
        <v>1</v>
      </c>
      <c r="O4" s="33">
        <f t="shared" ref="O4:O22" si="1">SUM(P4:S4)</f>
        <v>9</v>
      </c>
      <c r="P4" s="34">
        <v>4</v>
      </c>
      <c r="Q4" s="34">
        <v>2</v>
      </c>
      <c r="R4" s="34">
        <v>2</v>
      </c>
      <c r="S4" s="34">
        <v>1</v>
      </c>
      <c r="T4" s="35">
        <f t="shared" ref="T4:T22" si="2">(J4+O4)/2</f>
        <v>7</v>
      </c>
      <c r="U4" s="35">
        <f>J4-O4</f>
        <v>-4</v>
      </c>
      <c r="V4" s="23">
        <f t="shared" ref="V4:V22" si="3">SUM(W4:Z4)</f>
        <v>6</v>
      </c>
      <c r="W4" s="8">
        <v>2</v>
      </c>
      <c r="X4" s="8">
        <v>2</v>
      </c>
      <c r="Y4" s="8">
        <v>1</v>
      </c>
      <c r="Z4" s="8">
        <v>1</v>
      </c>
      <c r="AA4" s="33">
        <f t="shared" ref="AA4:AA22" si="4">SUM(AB4:AE4)</f>
        <v>10</v>
      </c>
      <c r="AB4" s="34">
        <v>4</v>
      </c>
      <c r="AC4" s="34">
        <v>2</v>
      </c>
      <c r="AD4" s="34">
        <v>2</v>
      </c>
      <c r="AE4" s="34">
        <v>2</v>
      </c>
      <c r="AF4" s="35">
        <f t="shared" ref="AF4:AF22" si="5">(V4+AA4)/2</f>
        <v>8</v>
      </c>
      <c r="AG4" s="36">
        <f>V4-AA4</f>
        <v>-4</v>
      </c>
      <c r="AH4" s="8">
        <f t="shared" ref="AH4:AH22" si="6">V4+J4</f>
        <v>11</v>
      </c>
      <c r="AI4" s="34">
        <f t="shared" ref="AI4:AI22" si="7">AA4+O4</f>
        <v>19</v>
      </c>
      <c r="AJ4" s="37">
        <f t="shared" ref="AJ4:AJ22" si="8">AVERAGE(AH4:AI4)</f>
        <v>15</v>
      </c>
      <c r="AK4" s="37" t="str">
        <f>IF(AND(A4="Bizerte",AJ4&gt;=30,SUM(I$4:$J4)&lt;600000),"préselectionné",IF(E4="non retenue","non retenue",IF(AJ4&lt;30,"refusé","liste d'attente")))</f>
        <v>refusé</v>
      </c>
      <c r="AL4" s="38" t="s">
        <v>96</v>
      </c>
      <c r="AM4" s="39">
        <v>97841899</v>
      </c>
      <c r="AN4" s="40" t="s">
        <v>97</v>
      </c>
    </row>
    <row r="5" spans="1:40" ht="33.75" x14ac:dyDescent="0.25">
      <c r="A5" s="30" t="s">
        <v>30</v>
      </c>
      <c r="B5" s="4" t="s">
        <v>37</v>
      </c>
      <c r="C5" s="14" t="s">
        <v>56</v>
      </c>
      <c r="D5" s="58" t="s">
        <v>57</v>
      </c>
      <c r="E5" s="59">
        <v>250000</v>
      </c>
      <c r="F5" s="15">
        <v>200000</v>
      </c>
      <c r="G5" s="60">
        <v>0.8</v>
      </c>
      <c r="H5" s="8" t="s">
        <v>94</v>
      </c>
      <c r="I5" s="9" t="s">
        <v>95</v>
      </c>
      <c r="J5" s="31">
        <f t="shared" si="0"/>
        <v>16</v>
      </c>
      <c r="K5" s="32">
        <v>7</v>
      </c>
      <c r="L5" s="32">
        <v>4</v>
      </c>
      <c r="M5" s="32">
        <v>4</v>
      </c>
      <c r="N5" s="32">
        <v>1</v>
      </c>
      <c r="O5" s="33">
        <f t="shared" si="1"/>
        <v>14</v>
      </c>
      <c r="P5" s="34">
        <v>8</v>
      </c>
      <c r="Q5" s="34">
        <v>2</v>
      </c>
      <c r="R5" s="34">
        <v>3</v>
      </c>
      <c r="S5" s="34">
        <v>1</v>
      </c>
      <c r="T5" s="35">
        <f t="shared" si="2"/>
        <v>15</v>
      </c>
      <c r="U5" s="35">
        <f t="shared" ref="U5:U22" si="9">J5-O5</f>
        <v>2</v>
      </c>
      <c r="V5" s="31">
        <f t="shared" si="3"/>
        <v>25</v>
      </c>
      <c r="W5" s="32">
        <v>8</v>
      </c>
      <c r="X5" s="32">
        <v>8</v>
      </c>
      <c r="Y5" s="32">
        <v>4</v>
      </c>
      <c r="Z5" s="32">
        <v>5</v>
      </c>
      <c r="AA5" s="33">
        <f t="shared" si="4"/>
        <v>18</v>
      </c>
      <c r="AB5" s="34">
        <v>8</v>
      </c>
      <c r="AC5" s="34">
        <v>6</v>
      </c>
      <c r="AD5" s="34">
        <v>1</v>
      </c>
      <c r="AE5" s="34">
        <v>3</v>
      </c>
      <c r="AF5" s="35">
        <f t="shared" si="5"/>
        <v>21.5</v>
      </c>
      <c r="AG5" s="36">
        <f t="shared" ref="AG5:AG22" si="10">V5-AA5</f>
        <v>7</v>
      </c>
      <c r="AH5" s="8">
        <f t="shared" si="6"/>
        <v>41</v>
      </c>
      <c r="AI5" s="34">
        <f t="shared" si="7"/>
        <v>32</v>
      </c>
      <c r="AJ5" s="37">
        <f t="shared" si="8"/>
        <v>36.5</v>
      </c>
      <c r="AK5" s="37" t="str">
        <f>IF(AND(A5="Bizerte",AJ5&gt;=30,SUM(I$4:$J5)&lt;600000),"préselectionné",IF(E5="non retenue","non retenue",IF(AJ5&lt;30,"refusé","liste d'attente")))</f>
        <v>préselectionné</v>
      </c>
      <c r="AL5" s="38" t="s">
        <v>98</v>
      </c>
      <c r="AM5" s="39">
        <v>94972787</v>
      </c>
      <c r="AN5" s="40" t="s">
        <v>99</v>
      </c>
    </row>
    <row r="6" spans="1:40" ht="45" x14ac:dyDescent="0.25">
      <c r="A6" s="30" t="s">
        <v>30</v>
      </c>
      <c r="B6" s="4" t="s">
        <v>38</v>
      </c>
      <c r="C6" s="11" t="s">
        <v>58</v>
      </c>
      <c r="D6" s="6" t="s">
        <v>59</v>
      </c>
      <c r="E6" s="15">
        <v>200000</v>
      </c>
      <c r="F6" s="15">
        <v>160000</v>
      </c>
      <c r="G6" s="10">
        <v>0.8</v>
      </c>
      <c r="H6" s="8" t="s">
        <v>94</v>
      </c>
      <c r="I6" s="9" t="s">
        <v>95</v>
      </c>
      <c r="J6" s="31">
        <f t="shared" si="0"/>
        <v>5</v>
      </c>
      <c r="K6" s="32">
        <v>2</v>
      </c>
      <c r="L6" s="32">
        <v>1</v>
      </c>
      <c r="M6" s="32">
        <v>1</v>
      </c>
      <c r="N6" s="32">
        <v>1</v>
      </c>
      <c r="O6" s="33">
        <f t="shared" si="1"/>
        <v>5</v>
      </c>
      <c r="P6" s="34">
        <v>2</v>
      </c>
      <c r="Q6" s="34">
        <v>1</v>
      </c>
      <c r="R6" s="34">
        <v>1</v>
      </c>
      <c r="S6" s="34">
        <v>1</v>
      </c>
      <c r="T6" s="35">
        <f t="shared" si="2"/>
        <v>5</v>
      </c>
      <c r="U6" s="35">
        <f t="shared" si="9"/>
        <v>0</v>
      </c>
      <c r="V6" s="31">
        <f t="shared" si="3"/>
        <v>6</v>
      </c>
      <c r="W6" s="32">
        <v>2</v>
      </c>
      <c r="X6" s="32">
        <v>2</v>
      </c>
      <c r="Y6" s="32">
        <v>1</v>
      </c>
      <c r="Z6" s="32">
        <v>1</v>
      </c>
      <c r="AA6" s="33">
        <f t="shared" si="4"/>
        <v>6</v>
      </c>
      <c r="AB6" s="34">
        <v>2</v>
      </c>
      <c r="AC6" s="34">
        <v>2</v>
      </c>
      <c r="AD6" s="34">
        <v>1</v>
      </c>
      <c r="AE6" s="34">
        <v>1</v>
      </c>
      <c r="AF6" s="35">
        <f t="shared" si="5"/>
        <v>6</v>
      </c>
      <c r="AG6" s="36">
        <f t="shared" si="10"/>
        <v>0</v>
      </c>
      <c r="AH6" s="8">
        <f t="shared" si="6"/>
        <v>11</v>
      </c>
      <c r="AI6" s="34">
        <f t="shared" si="7"/>
        <v>11</v>
      </c>
      <c r="AJ6" s="37">
        <f t="shared" si="8"/>
        <v>11</v>
      </c>
      <c r="AK6" s="37" t="str">
        <f>IF(AND(A6="Bizerte",AJ6&gt;=30,SUM(I$4:$J6)&lt;600000),"préselectionné",IF(E6="non retenue","non retenue",IF(AJ6&lt;30,"refusé","liste d'attente")))</f>
        <v>refusé</v>
      </c>
      <c r="AL6" s="38" t="s">
        <v>100</v>
      </c>
      <c r="AM6" s="39">
        <v>98118330</v>
      </c>
      <c r="AN6" s="40" t="s">
        <v>101</v>
      </c>
    </row>
    <row r="7" spans="1:40" ht="45" x14ac:dyDescent="0.25">
      <c r="A7" s="30" t="s">
        <v>30</v>
      </c>
      <c r="B7" s="4" t="s">
        <v>39</v>
      </c>
      <c r="C7" s="49" t="s">
        <v>60</v>
      </c>
      <c r="D7" s="61" t="s">
        <v>61</v>
      </c>
      <c r="E7" s="62">
        <v>50000</v>
      </c>
      <c r="F7" s="15">
        <v>40000</v>
      </c>
      <c r="G7" s="63">
        <v>0.8</v>
      </c>
      <c r="H7" s="8" t="s">
        <v>94</v>
      </c>
      <c r="I7" s="9" t="s">
        <v>95</v>
      </c>
      <c r="J7" s="31">
        <f t="shared" si="0"/>
        <v>5</v>
      </c>
      <c r="K7" s="32">
        <v>2</v>
      </c>
      <c r="L7" s="32">
        <v>1</v>
      </c>
      <c r="M7" s="32">
        <v>1</v>
      </c>
      <c r="N7" s="32">
        <v>1</v>
      </c>
      <c r="O7" s="33">
        <f t="shared" si="1"/>
        <v>9</v>
      </c>
      <c r="P7" s="34">
        <v>4</v>
      </c>
      <c r="Q7" s="34">
        <v>2</v>
      </c>
      <c r="R7" s="34">
        <v>2</v>
      </c>
      <c r="S7" s="34">
        <v>1</v>
      </c>
      <c r="T7" s="35">
        <f t="shared" si="2"/>
        <v>7</v>
      </c>
      <c r="U7" s="35">
        <f t="shared" si="9"/>
        <v>-4</v>
      </c>
      <c r="V7" s="31">
        <f t="shared" si="3"/>
        <v>6</v>
      </c>
      <c r="W7" s="32">
        <v>2</v>
      </c>
      <c r="X7" s="32">
        <v>2</v>
      </c>
      <c r="Y7" s="32">
        <v>1</v>
      </c>
      <c r="Z7" s="32">
        <v>1</v>
      </c>
      <c r="AA7" s="33">
        <f t="shared" si="4"/>
        <v>12</v>
      </c>
      <c r="AB7" s="34">
        <v>4</v>
      </c>
      <c r="AC7" s="34">
        <v>4</v>
      </c>
      <c r="AD7" s="34">
        <v>2</v>
      </c>
      <c r="AE7" s="34">
        <v>2</v>
      </c>
      <c r="AF7" s="35">
        <f t="shared" si="5"/>
        <v>9</v>
      </c>
      <c r="AG7" s="36">
        <f t="shared" si="10"/>
        <v>-6</v>
      </c>
      <c r="AH7" s="8">
        <f t="shared" si="6"/>
        <v>11</v>
      </c>
      <c r="AI7" s="34">
        <f t="shared" si="7"/>
        <v>21</v>
      </c>
      <c r="AJ7" s="37">
        <f t="shared" si="8"/>
        <v>16</v>
      </c>
      <c r="AK7" s="37" t="str">
        <f>IF(AND(A7="Bizerte",AJ7&gt;=30,SUM(I$4:$J7)&lt;600000),"préselectionné",IF(E7="non retenue","non retenue",IF(AJ7&lt;30,"refusé","liste d'attente")))</f>
        <v>refusé</v>
      </c>
      <c r="AL7" s="38" t="s">
        <v>102</v>
      </c>
      <c r="AM7" s="39">
        <v>99303893</v>
      </c>
      <c r="AN7" s="40" t="s">
        <v>103</v>
      </c>
    </row>
    <row r="8" spans="1:40" ht="112.5" x14ac:dyDescent="0.25">
      <c r="A8" s="30" t="s">
        <v>30</v>
      </c>
      <c r="B8" s="4" t="s">
        <v>40</v>
      </c>
      <c r="C8" s="5" t="s">
        <v>62</v>
      </c>
      <c r="D8" s="6" t="s">
        <v>63</v>
      </c>
      <c r="E8" s="15">
        <v>200000</v>
      </c>
      <c r="F8" s="15">
        <v>160000</v>
      </c>
      <c r="G8" s="10">
        <v>0.8</v>
      </c>
      <c r="H8" s="8" t="s">
        <v>94</v>
      </c>
      <c r="I8" s="9" t="s">
        <v>95</v>
      </c>
      <c r="J8" s="31">
        <f t="shared" si="0"/>
        <v>12</v>
      </c>
      <c r="K8" s="32">
        <v>5</v>
      </c>
      <c r="L8" s="32">
        <v>3</v>
      </c>
      <c r="M8" s="32">
        <v>3</v>
      </c>
      <c r="N8" s="32">
        <v>1</v>
      </c>
      <c r="O8" s="33">
        <f t="shared" si="1"/>
        <v>7</v>
      </c>
      <c r="P8" s="34">
        <v>4</v>
      </c>
      <c r="Q8" s="34">
        <v>1</v>
      </c>
      <c r="R8" s="34">
        <v>1</v>
      </c>
      <c r="S8" s="34">
        <v>1</v>
      </c>
      <c r="T8" s="35">
        <f t="shared" si="2"/>
        <v>9.5</v>
      </c>
      <c r="U8" s="35">
        <f t="shared" si="9"/>
        <v>5</v>
      </c>
      <c r="V8" s="31">
        <f t="shared" si="3"/>
        <v>17</v>
      </c>
      <c r="W8" s="32">
        <v>5</v>
      </c>
      <c r="X8" s="32">
        <v>5</v>
      </c>
      <c r="Y8" s="32">
        <v>4</v>
      </c>
      <c r="Z8" s="32">
        <v>3</v>
      </c>
      <c r="AA8" s="33">
        <f t="shared" si="4"/>
        <v>10</v>
      </c>
      <c r="AB8" s="34">
        <v>4</v>
      </c>
      <c r="AC8" s="34">
        <v>4</v>
      </c>
      <c r="AD8" s="34">
        <v>1</v>
      </c>
      <c r="AE8" s="34">
        <v>1</v>
      </c>
      <c r="AF8" s="35">
        <f t="shared" si="5"/>
        <v>13.5</v>
      </c>
      <c r="AG8" s="36">
        <f t="shared" si="10"/>
        <v>7</v>
      </c>
      <c r="AH8" s="8">
        <f t="shared" si="6"/>
        <v>29</v>
      </c>
      <c r="AI8" s="34">
        <f t="shared" si="7"/>
        <v>17</v>
      </c>
      <c r="AJ8" s="37">
        <f t="shared" si="8"/>
        <v>23</v>
      </c>
      <c r="AK8" s="37" t="str">
        <f>IF(AND(A8="Bizerte",AJ8&gt;=30,SUM(I$4:$J8)&lt;600000),"préselectionné",IF(E8="non retenue","non retenue",IF(AJ8&lt;30,"refusé","liste d'attente")))</f>
        <v>refusé</v>
      </c>
      <c r="AL8" s="38" t="s">
        <v>104</v>
      </c>
      <c r="AM8" s="39" t="s">
        <v>105</v>
      </c>
      <c r="AN8" s="40" t="s">
        <v>106</v>
      </c>
    </row>
    <row r="9" spans="1:40" ht="67.5" x14ac:dyDescent="0.25">
      <c r="A9" s="30" t="s">
        <v>30</v>
      </c>
      <c r="B9" s="4" t="s">
        <v>41</v>
      </c>
      <c r="C9" s="11" t="s">
        <v>64</v>
      </c>
      <c r="D9" s="6" t="s">
        <v>65</v>
      </c>
      <c r="E9" s="16">
        <v>248500</v>
      </c>
      <c r="F9" s="15">
        <v>198800</v>
      </c>
      <c r="G9" s="10">
        <v>0.8</v>
      </c>
      <c r="H9" s="8" t="s">
        <v>94</v>
      </c>
      <c r="I9" s="9" t="s">
        <v>95</v>
      </c>
      <c r="J9" s="31">
        <f t="shared" si="0"/>
        <v>16</v>
      </c>
      <c r="K9" s="32">
        <v>6</v>
      </c>
      <c r="L9" s="32">
        <v>4</v>
      </c>
      <c r="M9" s="32">
        <v>4</v>
      </c>
      <c r="N9" s="32">
        <v>2</v>
      </c>
      <c r="O9" s="33">
        <f t="shared" si="1"/>
        <v>13</v>
      </c>
      <c r="P9" s="34">
        <v>6</v>
      </c>
      <c r="Q9" s="34">
        <v>3</v>
      </c>
      <c r="R9" s="34">
        <v>2</v>
      </c>
      <c r="S9" s="34">
        <v>2</v>
      </c>
      <c r="T9" s="35">
        <f t="shared" si="2"/>
        <v>14.5</v>
      </c>
      <c r="U9" s="35">
        <f t="shared" si="9"/>
        <v>3</v>
      </c>
      <c r="V9" s="31">
        <f t="shared" si="3"/>
        <v>24</v>
      </c>
      <c r="W9" s="32">
        <v>8</v>
      </c>
      <c r="X9" s="32">
        <v>8</v>
      </c>
      <c r="Y9" s="32">
        <v>4</v>
      </c>
      <c r="Z9" s="32">
        <v>4</v>
      </c>
      <c r="AA9" s="33">
        <f t="shared" si="4"/>
        <v>17</v>
      </c>
      <c r="AB9" s="34">
        <v>6</v>
      </c>
      <c r="AC9" s="34">
        <v>6</v>
      </c>
      <c r="AD9" s="34">
        <v>2</v>
      </c>
      <c r="AE9" s="34">
        <v>3</v>
      </c>
      <c r="AF9" s="35">
        <f t="shared" si="5"/>
        <v>20.5</v>
      </c>
      <c r="AG9" s="36">
        <f t="shared" si="10"/>
        <v>7</v>
      </c>
      <c r="AH9" s="8">
        <f t="shared" si="6"/>
        <v>40</v>
      </c>
      <c r="AI9" s="34">
        <f t="shared" si="7"/>
        <v>30</v>
      </c>
      <c r="AJ9" s="37">
        <f t="shared" si="8"/>
        <v>35</v>
      </c>
      <c r="AK9" s="37" t="str">
        <f>IF(AND(A9="Bizerte",AJ9&gt;=30,SUM(I$4:$J9)&lt;600000),"préselectionné",IF(E9="non retenue","non retenue",IF(AJ9&lt;30,"refusé","liste d'attente")))</f>
        <v>préselectionné</v>
      </c>
      <c r="AL9" s="38" t="s">
        <v>107</v>
      </c>
      <c r="AM9" s="39">
        <v>92010737</v>
      </c>
      <c r="AN9" s="40" t="s">
        <v>108</v>
      </c>
    </row>
    <row r="10" spans="1:40" ht="45" x14ac:dyDescent="0.25">
      <c r="A10" s="30" t="s">
        <v>30</v>
      </c>
      <c r="B10" s="4" t="s">
        <v>140</v>
      </c>
      <c r="C10" s="5" t="s">
        <v>66</v>
      </c>
      <c r="D10" s="6" t="s">
        <v>67</v>
      </c>
      <c r="E10" s="15">
        <v>70000</v>
      </c>
      <c r="F10" s="15">
        <v>56000</v>
      </c>
      <c r="G10" s="10">
        <v>0.8</v>
      </c>
      <c r="H10" s="8" t="s">
        <v>94</v>
      </c>
      <c r="I10" s="9" t="s">
        <v>95</v>
      </c>
      <c r="J10" s="31">
        <f t="shared" si="0"/>
        <v>13</v>
      </c>
      <c r="K10" s="32">
        <v>5</v>
      </c>
      <c r="L10" s="32">
        <v>3</v>
      </c>
      <c r="M10" s="32">
        <v>4</v>
      </c>
      <c r="N10" s="32">
        <v>1</v>
      </c>
      <c r="O10" s="33">
        <f t="shared" si="1"/>
        <v>9</v>
      </c>
      <c r="P10" s="34">
        <v>4</v>
      </c>
      <c r="Q10" s="34">
        <v>2</v>
      </c>
      <c r="R10" s="34">
        <v>2</v>
      </c>
      <c r="S10" s="34">
        <v>1</v>
      </c>
      <c r="T10" s="35">
        <f t="shared" si="2"/>
        <v>11</v>
      </c>
      <c r="U10" s="35">
        <f t="shared" si="9"/>
        <v>4</v>
      </c>
      <c r="V10" s="31">
        <f t="shared" si="3"/>
        <v>17</v>
      </c>
      <c r="W10" s="32">
        <v>5</v>
      </c>
      <c r="X10" s="32">
        <v>5</v>
      </c>
      <c r="Y10" s="32">
        <v>4</v>
      </c>
      <c r="Z10" s="32">
        <v>3</v>
      </c>
      <c r="AA10" s="33">
        <f t="shared" si="4"/>
        <v>8</v>
      </c>
      <c r="AB10" s="34">
        <v>4</v>
      </c>
      <c r="AC10" s="34">
        <v>2</v>
      </c>
      <c r="AD10" s="34">
        <v>1</v>
      </c>
      <c r="AE10" s="34">
        <v>1</v>
      </c>
      <c r="AF10" s="35">
        <f t="shared" si="5"/>
        <v>12.5</v>
      </c>
      <c r="AG10" s="36">
        <f t="shared" si="10"/>
        <v>9</v>
      </c>
      <c r="AH10" s="8">
        <f t="shared" si="6"/>
        <v>30</v>
      </c>
      <c r="AI10" s="34">
        <f t="shared" si="7"/>
        <v>17</v>
      </c>
      <c r="AJ10" s="37">
        <f t="shared" si="8"/>
        <v>23.5</v>
      </c>
      <c r="AK10" s="37" t="str">
        <f>IF(AND(A10="Bizerte",AJ10&gt;=30,SUM(I$4:$J10)&lt;600000),"préselectionné",IF(E10="non retenue","non retenue",IF(AJ10&lt;30,"refusé","liste d'attente")))</f>
        <v>refusé</v>
      </c>
      <c r="AL10" s="38" t="s">
        <v>109</v>
      </c>
      <c r="AM10" s="39">
        <v>29133345</v>
      </c>
      <c r="AN10" s="40" t="s">
        <v>110</v>
      </c>
    </row>
    <row r="11" spans="1:40" ht="157.5" x14ac:dyDescent="0.25">
      <c r="A11" s="30" t="s">
        <v>30</v>
      </c>
      <c r="B11" s="4" t="s">
        <v>42</v>
      </c>
      <c r="C11" s="5" t="s">
        <v>31</v>
      </c>
      <c r="D11" s="6" t="s">
        <v>68</v>
      </c>
      <c r="E11" s="15">
        <v>196000</v>
      </c>
      <c r="F11" s="15">
        <v>156000</v>
      </c>
      <c r="G11" s="10">
        <v>0.8</v>
      </c>
      <c r="H11" s="8" t="s">
        <v>94</v>
      </c>
      <c r="I11" s="9" t="s">
        <v>95</v>
      </c>
      <c r="J11" s="31">
        <f t="shared" si="0"/>
        <v>16</v>
      </c>
      <c r="K11" s="32">
        <v>7</v>
      </c>
      <c r="L11" s="32">
        <v>4</v>
      </c>
      <c r="M11" s="32">
        <v>4</v>
      </c>
      <c r="N11" s="32">
        <v>1</v>
      </c>
      <c r="O11" s="33">
        <f t="shared" si="1"/>
        <v>12</v>
      </c>
      <c r="P11" s="34">
        <v>6</v>
      </c>
      <c r="Q11" s="34">
        <v>3</v>
      </c>
      <c r="R11" s="34">
        <v>2</v>
      </c>
      <c r="S11" s="34">
        <v>1</v>
      </c>
      <c r="T11" s="35">
        <f t="shared" si="2"/>
        <v>14</v>
      </c>
      <c r="U11" s="35">
        <f t="shared" si="9"/>
        <v>4</v>
      </c>
      <c r="V11" s="31">
        <f t="shared" si="3"/>
        <v>23</v>
      </c>
      <c r="W11" s="32">
        <v>7</v>
      </c>
      <c r="X11" s="32">
        <v>7</v>
      </c>
      <c r="Y11" s="32">
        <v>4</v>
      </c>
      <c r="Z11" s="32">
        <v>5</v>
      </c>
      <c r="AA11" s="33">
        <f t="shared" si="4"/>
        <v>18</v>
      </c>
      <c r="AB11" s="34">
        <v>6</v>
      </c>
      <c r="AC11" s="34">
        <v>6</v>
      </c>
      <c r="AD11" s="34">
        <v>3</v>
      </c>
      <c r="AE11" s="34">
        <v>3</v>
      </c>
      <c r="AF11" s="35">
        <f t="shared" si="5"/>
        <v>20.5</v>
      </c>
      <c r="AG11" s="36">
        <f t="shared" si="10"/>
        <v>5</v>
      </c>
      <c r="AH11" s="8">
        <f t="shared" si="6"/>
        <v>39</v>
      </c>
      <c r="AI11" s="34">
        <f t="shared" si="7"/>
        <v>30</v>
      </c>
      <c r="AJ11" s="37">
        <f t="shared" si="8"/>
        <v>34.5</v>
      </c>
      <c r="AK11" s="37" t="str">
        <f>IF(AND(A11="Bizerte",AJ11&gt;=30,SUM(I$4:$J11)&lt;600000),"préselectionné",IF(E11="non retenue","non retenue",IF(AJ11&lt;30,"refusé","liste d'attente")))</f>
        <v>préselectionné</v>
      </c>
      <c r="AL11" s="38" t="s">
        <v>111</v>
      </c>
      <c r="AM11" s="39" t="s">
        <v>112</v>
      </c>
      <c r="AN11" s="40" t="s">
        <v>113</v>
      </c>
    </row>
    <row r="12" spans="1:40" ht="33.75" x14ac:dyDescent="0.25">
      <c r="A12" s="30" t="s">
        <v>30</v>
      </c>
      <c r="B12" s="4" t="s">
        <v>43</v>
      </c>
      <c r="C12" s="5" t="s">
        <v>69</v>
      </c>
      <c r="D12" s="6" t="s">
        <v>70</v>
      </c>
      <c r="E12" s="15">
        <v>250000</v>
      </c>
      <c r="F12" s="15">
        <v>200000</v>
      </c>
      <c r="G12" s="10">
        <v>0.8</v>
      </c>
      <c r="H12" s="8" t="s">
        <v>94</v>
      </c>
      <c r="I12" s="9" t="s">
        <v>95</v>
      </c>
      <c r="J12" s="31">
        <f t="shared" si="0"/>
        <v>13</v>
      </c>
      <c r="K12" s="32">
        <v>5</v>
      </c>
      <c r="L12" s="32">
        <v>3</v>
      </c>
      <c r="M12" s="32">
        <v>4</v>
      </c>
      <c r="N12" s="32">
        <v>1</v>
      </c>
      <c r="O12" s="33">
        <f t="shared" si="1"/>
        <v>5</v>
      </c>
      <c r="P12" s="34">
        <v>2</v>
      </c>
      <c r="Q12" s="34">
        <v>1</v>
      </c>
      <c r="R12" s="34">
        <v>1</v>
      </c>
      <c r="S12" s="34">
        <v>1</v>
      </c>
      <c r="T12" s="35">
        <f t="shared" si="2"/>
        <v>9</v>
      </c>
      <c r="U12" s="35">
        <f t="shared" si="9"/>
        <v>8</v>
      </c>
      <c r="V12" s="31">
        <f t="shared" si="3"/>
        <v>17</v>
      </c>
      <c r="W12" s="32">
        <v>5</v>
      </c>
      <c r="X12" s="32">
        <v>5</v>
      </c>
      <c r="Y12" s="32">
        <v>3</v>
      </c>
      <c r="Z12" s="32">
        <v>4</v>
      </c>
      <c r="AA12" s="33">
        <f t="shared" si="4"/>
        <v>8</v>
      </c>
      <c r="AB12" s="34">
        <v>2</v>
      </c>
      <c r="AC12" s="34">
        <v>4</v>
      </c>
      <c r="AD12" s="34">
        <v>1</v>
      </c>
      <c r="AE12" s="34">
        <v>1</v>
      </c>
      <c r="AF12" s="35">
        <f t="shared" si="5"/>
        <v>12.5</v>
      </c>
      <c r="AG12" s="36">
        <f t="shared" si="10"/>
        <v>9</v>
      </c>
      <c r="AH12" s="8">
        <f t="shared" si="6"/>
        <v>30</v>
      </c>
      <c r="AI12" s="34">
        <f t="shared" si="7"/>
        <v>13</v>
      </c>
      <c r="AJ12" s="37">
        <f t="shared" si="8"/>
        <v>21.5</v>
      </c>
      <c r="AK12" s="37" t="str">
        <f>IF(AND(A12="Bizerte",AJ12&gt;=30,SUM(I$4:$J12)&lt;600000),"préselectionné",IF(E12="non retenue","non retenue",IF(AJ12&lt;30,"refusé","liste d'attente")))</f>
        <v>refusé</v>
      </c>
      <c r="AL12" s="38" t="s">
        <v>114</v>
      </c>
      <c r="AM12" s="41">
        <v>98109814</v>
      </c>
      <c r="AN12" s="40" t="s">
        <v>115</v>
      </c>
    </row>
    <row r="13" spans="1:40" ht="33.75" x14ac:dyDescent="0.25">
      <c r="A13" s="30" t="s">
        <v>30</v>
      </c>
      <c r="B13" s="4" t="s">
        <v>44</v>
      </c>
      <c r="C13" s="5" t="s">
        <v>71</v>
      </c>
      <c r="D13" s="6" t="s">
        <v>72</v>
      </c>
      <c r="E13" s="15">
        <v>140000</v>
      </c>
      <c r="F13" s="15">
        <v>112000</v>
      </c>
      <c r="G13" s="10">
        <v>0.8</v>
      </c>
      <c r="H13" s="8" t="s">
        <v>94</v>
      </c>
      <c r="I13" s="9" t="s">
        <v>95</v>
      </c>
      <c r="J13" s="31">
        <f t="shared" si="0"/>
        <v>17</v>
      </c>
      <c r="K13" s="32">
        <v>8</v>
      </c>
      <c r="L13" s="32">
        <v>4</v>
      </c>
      <c r="M13" s="32">
        <v>4</v>
      </c>
      <c r="N13" s="32">
        <v>1</v>
      </c>
      <c r="O13" s="33">
        <f t="shared" si="1"/>
        <v>12</v>
      </c>
      <c r="P13" s="34">
        <v>6</v>
      </c>
      <c r="Q13" s="34">
        <v>3</v>
      </c>
      <c r="R13" s="34">
        <v>2</v>
      </c>
      <c r="S13" s="34">
        <v>1</v>
      </c>
      <c r="T13" s="35">
        <f t="shared" si="2"/>
        <v>14.5</v>
      </c>
      <c r="U13" s="35">
        <f t="shared" si="9"/>
        <v>5</v>
      </c>
      <c r="V13" s="31">
        <f t="shared" si="3"/>
        <v>23</v>
      </c>
      <c r="W13" s="32">
        <v>8</v>
      </c>
      <c r="X13" s="32">
        <v>8</v>
      </c>
      <c r="Y13" s="32">
        <v>4</v>
      </c>
      <c r="Z13" s="32">
        <v>3</v>
      </c>
      <c r="AA13" s="33">
        <f t="shared" si="4"/>
        <v>18</v>
      </c>
      <c r="AB13" s="34">
        <v>6</v>
      </c>
      <c r="AC13" s="34">
        <v>6</v>
      </c>
      <c r="AD13" s="34">
        <v>3</v>
      </c>
      <c r="AE13" s="34">
        <v>3</v>
      </c>
      <c r="AF13" s="35">
        <f t="shared" si="5"/>
        <v>20.5</v>
      </c>
      <c r="AG13" s="36">
        <f t="shared" si="10"/>
        <v>5</v>
      </c>
      <c r="AH13" s="8">
        <f t="shared" si="6"/>
        <v>40</v>
      </c>
      <c r="AI13" s="34">
        <f t="shared" si="7"/>
        <v>30</v>
      </c>
      <c r="AJ13" s="37">
        <f t="shared" si="8"/>
        <v>35</v>
      </c>
      <c r="AK13" s="37" t="str">
        <f>IF(AND(A13="Bizerte",AJ13&gt;=30,SUM(I$4:$J13)&lt;600000),"préselectionné",IF(E13="non retenue","non retenue",IF(AJ13&lt;30,"refusé","liste d'attente")))</f>
        <v>préselectionné</v>
      </c>
      <c r="AL13" s="38" t="s">
        <v>116</v>
      </c>
      <c r="AM13" s="39">
        <v>25379007</v>
      </c>
      <c r="AN13" s="40" t="s">
        <v>117</v>
      </c>
    </row>
    <row r="14" spans="1:40" ht="33.75" x14ac:dyDescent="0.25">
      <c r="A14" s="30" t="s">
        <v>30</v>
      </c>
      <c r="B14" s="4" t="s">
        <v>45</v>
      </c>
      <c r="C14" s="5" t="s">
        <v>73</v>
      </c>
      <c r="D14" s="6" t="s">
        <v>74</v>
      </c>
      <c r="E14" s="15">
        <v>127000</v>
      </c>
      <c r="F14" s="15">
        <v>101600</v>
      </c>
      <c r="G14" s="10">
        <v>0.8</v>
      </c>
      <c r="H14" s="8" t="s">
        <v>94</v>
      </c>
      <c r="I14" s="9" t="s">
        <v>95</v>
      </c>
      <c r="J14" s="31">
        <f t="shared" si="0"/>
        <v>15</v>
      </c>
      <c r="K14" s="32">
        <v>6</v>
      </c>
      <c r="L14" s="32">
        <v>4</v>
      </c>
      <c r="M14" s="32">
        <v>4</v>
      </c>
      <c r="N14" s="32">
        <v>1</v>
      </c>
      <c r="O14" s="33">
        <f t="shared" si="1"/>
        <v>12</v>
      </c>
      <c r="P14" s="34">
        <v>6</v>
      </c>
      <c r="Q14" s="34">
        <v>3</v>
      </c>
      <c r="R14" s="34">
        <v>2</v>
      </c>
      <c r="S14" s="34">
        <v>1</v>
      </c>
      <c r="T14" s="35">
        <f t="shared" si="2"/>
        <v>13.5</v>
      </c>
      <c r="U14" s="35">
        <f t="shared" si="9"/>
        <v>3</v>
      </c>
      <c r="V14" s="31">
        <f t="shared" si="3"/>
        <v>25</v>
      </c>
      <c r="W14" s="32">
        <v>10</v>
      </c>
      <c r="X14" s="32">
        <v>8</v>
      </c>
      <c r="Y14" s="32">
        <v>4</v>
      </c>
      <c r="Z14" s="32">
        <v>3</v>
      </c>
      <c r="AA14" s="33">
        <f t="shared" si="4"/>
        <v>18</v>
      </c>
      <c r="AB14" s="34">
        <v>6</v>
      </c>
      <c r="AC14" s="34">
        <v>6</v>
      </c>
      <c r="AD14" s="34">
        <v>2</v>
      </c>
      <c r="AE14" s="34">
        <v>4</v>
      </c>
      <c r="AF14" s="35">
        <f t="shared" si="5"/>
        <v>21.5</v>
      </c>
      <c r="AG14" s="36">
        <f t="shared" si="10"/>
        <v>7</v>
      </c>
      <c r="AH14" s="8">
        <f t="shared" si="6"/>
        <v>40</v>
      </c>
      <c r="AI14" s="34">
        <f t="shared" si="7"/>
        <v>30</v>
      </c>
      <c r="AJ14" s="37">
        <f t="shared" si="8"/>
        <v>35</v>
      </c>
      <c r="AK14" s="37" t="str">
        <f>IF(AND(A14="Bizerte",AJ14&gt;=30,SUM(I$4:$J14)&lt;600000),"préselectionné",IF(E14="non retenue","non retenue",IF(AJ14&lt;30,"refusé","liste d'attente")))</f>
        <v>préselectionné</v>
      </c>
      <c r="AL14" s="36" t="s">
        <v>118</v>
      </c>
      <c r="AM14" s="36" t="s">
        <v>119</v>
      </c>
      <c r="AN14" s="36" t="s">
        <v>120</v>
      </c>
    </row>
    <row r="15" spans="1:40" ht="90" x14ac:dyDescent="0.25">
      <c r="A15" s="30" t="s">
        <v>30</v>
      </c>
      <c r="B15" s="4" t="s">
        <v>46</v>
      </c>
      <c r="C15" s="5" t="s">
        <v>75</v>
      </c>
      <c r="D15" s="6" t="s">
        <v>76</v>
      </c>
      <c r="E15" s="15">
        <v>250000</v>
      </c>
      <c r="F15" s="15">
        <v>200000</v>
      </c>
      <c r="G15" s="10">
        <v>0.8</v>
      </c>
      <c r="H15" s="8" t="s">
        <v>94</v>
      </c>
      <c r="I15" s="9" t="s">
        <v>95</v>
      </c>
      <c r="J15" s="31">
        <f t="shared" si="0"/>
        <v>19</v>
      </c>
      <c r="K15" s="32">
        <v>8</v>
      </c>
      <c r="L15" s="32">
        <v>5</v>
      </c>
      <c r="M15" s="32">
        <v>5</v>
      </c>
      <c r="N15" s="32">
        <v>1</v>
      </c>
      <c r="O15" s="33">
        <f t="shared" si="1"/>
        <v>16</v>
      </c>
      <c r="P15" s="34">
        <v>8</v>
      </c>
      <c r="Q15" s="34">
        <v>4</v>
      </c>
      <c r="R15" s="34">
        <v>3</v>
      </c>
      <c r="S15" s="34">
        <v>1</v>
      </c>
      <c r="T15" s="35">
        <f t="shared" si="2"/>
        <v>17.5</v>
      </c>
      <c r="U15" s="35">
        <f t="shared" si="9"/>
        <v>3</v>
      </c>
      <c r="V15" s="31">
        <f t="shared" si="3"/>
        <v>30</v>
      </c>
      <c r="W15" s="32">
        <v>10</v>
      </c>
      <c r="X15" s="32">
        <v>10</v>
      </c>
      <c r="Y15" s="32">
        <v>5</v>
      </c>
      <c r="Z15" s="32">
        <v>5</v>
      </c>
      <c r="AA15" s="33">
        <f t="shared" si="4"/>
        <v>23</v>
      </c>
      <c r="AB15" s="34">
        <v>8</v>
      </c>
      <c r="AC15" s="34">
        <v>8</v>
      </c>
      <c r="AD15" s="34">
        <v>3</v>
      </c>
      <c r="AE15" s="34">
        <v>4</v>
      </c>
      <c r="AF15" s="35">
        <f t="shared" si="5"/>
        <v>26.5</v>
      </c>
      <c r="AG15" s="36">
        <f t="shared" si="10"/>
        <v>7</v>
      </c>
      <c r="AH15" s="8">
        <f t="shared" si="6"/>
        <v>49</v>
      </c>
      <c r="AI15" s="34">
        <f t="shared" si="7"/>
        <v>39</v>
      </c>
      <c r="AJ15" s="37">
        <f t="shared" si="8"/>
        <v>44</v>
      </c>
      <c r="AK15" s="37" t="str">
        <f>IF(AND(A15="Bizerte",AJ15&gt;=30,SUM(I$4:$J15)&lt;600000),"préselectionné",IF(E15="non retenue","non retenue",IF(AJ15&lt;30,"refusé","liste d'attente")))</f>
        <v>préselectionné</v>
      </c>
      <c r="AL15" s="42" t="s">
        <v>121</v>
      </c>
      <c r="AM15" s="36" t="s">
        <v>122</v>
      </c>
      <c r="AN15" s="36" t="s">
        <v>123</v>
      </c>
    </row>
    <row r="16" spans="1:40" ht="258.75" x14ac:dyDescent="0.25">
      <c r="A16" s="30" t="s">
        <v>30</v>
      </c>
      <c r="B16" s="4" t="s">
        <v>47</v>
      </c>
      <c r="C16" s="5" t="s">
        <v>77</v>
      </c>
      <c r="D16" s="6" t="s">
        <v>78</v>
      </c>
      <c r="E16" s="15">
        <v>250000</v>
      </c>
      <c r="F16" s="15">
        <v>200000</v>
      </c>
      <c r="G16" s="10">
        <v>0.8</v>
      </c>
      <c r="H16" s="8" t="s">
        <v>94</v>
      </c>
      <c r="I16" s="9" t="s">
        <v>95</v>
      </c>
      <c r="J16" s="31">
        <f t="shared" si="0"/>
        <v>16</v>
      </c>
      <c r="K16" s="32">
        <v>6</v>
      </c>
      <c r="L16" s="32">
        <v>4</v>
      </c>
      <c r="M16" s="32">
        <v>5</v>
      </c>
      <c r="N16" s="32">
        <v>1</v>
      </c>
      <c r="O16" s="33">
        <f t="shared" si="1"/>
        <v>13</v>
      </c>
      <c r="P16" s="34">
        <v>6</v>
      </c>
      <c r="Q16" s="34">
        <v>4</v>
      </c>
      <c r="R16" s="34">
        <v>2</v>
      </c>
      <c r="S16" s="34">
        <v>1</v>
      </c>
      <c r="T16" s="35">
        <f t="shared" si="2"/>
        <v>14.5</v>
      </c>
      <c r="U16" s="35">
        <f t="shared" si="9"/>
        <v>3</v>
      </c>
      <c r="V16" s="31">
        <f t="shared" si="3"/>
        <v>27</v>
      </c>
      <c r="W16" s="32">
        <v>8</v>
      </c>
      <c r="X16" s="32">
        <v>10</v>
      </c>
      <c r="Y16" s="32">
        <v>4</v>
      </c>
      <c r="Z16" s="32">
        <v>5</v>
      </c>
      <c r="AA16" s="33">
        <f t="shared" si="4"/>
        <v>21</v>
      </c>
      <c r="AB16" s="34">
        <v>8</v>
      </c>
      <c r="AC16" s="34">
        <v>8</v>
      </c>
      <c r="AD16" s="34">
        <v>2</v>
      </c>
      <c r="AE16" s="34">
        <v>3</v>
      </c>
      <c r="AF16" s="35">
        <f t="shared" si="5"/>
        <v>24</v>
      </c>
      <c r="AG16" s="36">
        <f t="shared" si="10"/>
        <v>6</v>
      </c>
      <c r="AH16" s="8">
        <f t="shared" si="6"/>
        <v>43</v>
      </c>
      <c r="AI16" s="34">
        <f t="shared" si="7"/>
        <v>34</v>
      </c>
      <c r="AJ16" s="37">
        <f t="shared" si="8"/>
        <v>38.5</v>
      </c>
      <c r="AK16" s="37" t="str">
        <f>IF(AND(A16="Bizerte",AJ16&gt;=30,SUM(I$4:$J16)&lt;600000),"préselectionné",IF(E16="non retenue","non retenue",IF(AJ16&lt;30,"refusé","liste d'attente")))</f>
        <v>préselectionné</v>
      </c>
      <c r="AL16" s="42" t="s">
        <v>124</v>
      </c>
      <c r="AM16" s="43">
        <v>98261809</v>
      </c>
      <c r="AN16" s="36" t="s">
        <v>125</v>
      </c>
    </row>
    <row r="17" spans="1:40" ht="78.75" x14ac:dyDescent="0.25">
      <c r="A17" s="30" t="s">
        <v>30</v>
      </c>
      <c r="B17" s="4" t="s">
        <v>48</v>
      </c>
      <c r="C17" s="5" t="s">
        <v>79</v>
      </c>
      <c r="D17" s="50" t="s">
        <v>80</v>
      </c>
      <c r="E17" s="15">
        <v>200000</v>
      </c>
      <c r="F17" s="15">
        <v>160000</v>
      </c>
      <c r="G17" s="10">
        <v>0.8</v>
      </c>
      <c r="H17" s="8" t="s">
        <v>94</v>
      </c>
      <c r="I17" s="9" t="s">
        <v>95</v>
      </c>
      <c r="J17" s="31">
        <f t="shared" si="0"/>
        <v>15</v>
      </c>
      <c r="K17" s="32">
        <v>5</v>
      </c>
      <c r="L17" s="32">
        <v>5</v>
      </c>
      <c r="M17" s="32">
        <v>4</v>
      </c>
      <c r="N17" s="32">
        <v>1</v>
      </c>
      <c r="O17" s="33">
        <f t="shared" si="1"/>
        <v>14</v>
      </c>
      <c r="P17" s="34">
        <v>6</v>
      </c>
      <c r="Q17" s="34">
        <v>4</v>
      </c>
      <c r="R17" s="34">
        <v>3</v>
      </c>
      <c r="S17" s="34">
        <v>1</v>
      </c>
      <c r="T17" s="35">
        <f t="shared" si="2"/>
        <v>14.5</v>
      </c>
      <c r="U17" s="35">
        <f t="shared" si="9"/>
        <v>1</v>
      </c>
      <c r="V17" s="31">
        <f t="shared" si="3"/>
        <v>25</v>
      </c>
      <c r="W17" s="32">
        <v>8</v>
      </c>
      <c r="X17" s="32">
        <v>8</v>
      </c>
      <c r="Y17" s="32">
        <v>4</v>
      </c>
      <c r="Z17" s="32">
        <v>5</v>
      </c>
      <c r="AA17" s="33">
        <f t="shared" si="4"/>
        <v>16</v>
      </c>
      <c r="AB17" s="34">
        <v>6</v>
      </c>
      <c r="AC17" s="34">
        <v>6</v>
      </c>
      <c r="AD17" s="34">
        <v>2</v>
      </c>
      <c r="AE17" s="34">
        <v>2</v>
      </c>
      <c r="AF17" s="35">
        <f t="shared" si="5"/>
        <v>20.5</v>
      </c>
      <c r="AG17" s="36">
        <f t="shared" si="10"/>
        <v>9</v>
      </c>
      <c r="AH17" s="8">
        <f t="shared" si="6"/>
        <v>40</v>
      </c>
      <c r="AI17" s="34">
        <f t="shared" si="7"/>
        <v>30</v>
      </c>
      <c r="AJ17" s="37">
        <f t="shared" si="8"/>
        <v>35</v>
      </c>
      <c r="AK17" s="37" t="str">
        <f>IF(AND(A17="Bizerte",AJ17&gt;=30,SUM(I$4:$J17)&lt;600000),"préselectionné",IF(E17="non retenue","non retenue",IF(AJ17&lt;30,"refusé","liste d'attente")))</f>
        <v>préselectionné</v>
      </c>
      <c r="AL17" s="42" t="s">
        <v>126</v>
      </c>
      <c r="AM17" s="36">
        <v>24371780</v>
      </c>
      <c r="AN17" s="36" t="s">
        <v>127</v>
      </c>
    </row>
    <row r="18" spans="1:40" ht="67.5" x14ac:dyDescent="0.25">
      <c r="A18" s="30" t="s">
        <v>30</v>
      </c>
      <c r="B18" s="4" t="s">
        <v>49</v>
      </c>
      <c r="C18" s="5" t="s">
        <v>81</v>
      </c>
      <c r="D18" s="6" t="s">
        <v>82</v>
      </c>
      <c r="E18" s="15">
        <v>225000</v>
      </c>
      <c r="F18" s="15">
        <v>180000</v>
      </c>
      <c r="G18" s="10">
        <v>0.8</v>
      </c>
      <c r="H18" s="8" t="s">
        <v>94</v>
      </c>
      <c r="I18" s="9" t="s">
        <v>95</v>
      </c>
      <c r="J18" s="31">
        <f t="shared" si="0"/>
        <v>16</v>
      </c>
      <c r="K18" s="32">
        <v>6</v>
      </c>
      <c r="L18" s="32">
        <v>5</v>
      </c>
      <c r="M18" s="32">
        <v>4</v>
      </c>
      <c r="N18" s="32">
        <v>1</v>
      </c>
      <c r="O18" s="33">
        <f t="shared" si="1"/>
        <v>17</v>
      </c>
      <c r="P18" s="34">
        <v>8</v>
      </c>
      <c r="Q18" s="34">
        <v>5</v>
      </c>
      <c r="R18" s="34">
        <v>3</v>
      </c>
      <c r="S18" s="34">
        <v>1</v>
      </c>
      <c r="T18" s="35">
        <f t="shared" si="2"/>
        <v>16.5</v>
      </c>
      <c r="U18" s="35">
        <f t="shared" si="9"/>
        <v>-1</v>
      </c>
      <c r="V18" s="31">
        <f t="shared" si="3"/>
        <v>30</v>
      </c>
      <c r="W18" s="32">
        <v>10</v>
      </c>
      <c r="X18" s="32">
        <v>10</v>
      </c>
      <c r="Y18" s="32">
        <v>5</v>
      </c>
      <c r="Z18" s="32">
        <v>5</v>
      </c>
      <c r="AA18" s="33">
        <f t="shared" si="4"/>
        <v>21</v>
      </c>
      <c r="AB18" s="34">
        <v>8</v>
      </c>
      <c r="AC18" s="34">
        <v>8</v>
      </c>
      <c r="AD18" s="34">
        <v>2</v>
      </c>
      <c r="AE18" s="34">
        <v>3</v>
      </c>
      <c r="AF18" s="35">
        <f t="shared" si="5"/>
        <v>25.5</v>
      </c>
      <c r="AG18" s="36">
        <f t="shared" si="10"/>
        <v>9</v>
      </c>
      <c r="AH18" s="8">
        <f t="shared" si="6"/>
        <v>46</v>
      </c>
      <c r="AI18" s="34">
        <f t="shared" si="7"/>
        <v>38</v>
      </c>
      <c r="AJ18" s="37">
        <f t="shared" si="8"/>
        <v>42</v>
      </c>
      <c r="AK18" s="37" t="str">
        <f>IF(AND(A18="Bizerte",AJ18&gt;=30,SUM(I$4:$J18)&lt;600000),"préselectionné",IF(E18="non retenue","non retenue",IF(AJ18&lt;30,"refusé","liste d'attente")))</f>
        <v>préselectionné</v>
      </c>
      <c r="AL18" s="42" t="s">
        <v>128</v>
      </c>
      <c r="AM18" s="36" t="s">
        <v>129</v>
      </c>
      <c r="AN18" s="36" t="s">
        <v>130</v>
      </c>
    </row>
    <row r="19" spans="1:40" ht="56.25" x14ac:dyDescent="0.25">
      <c r="A19" s="30" t="s">
        <v>30</v>
      </c>
      <c r="B19" s="4" t="s">
        <v>50</v>
      </c>
      <c r="C19" s="5" t="s">
        <v>83</v>
      </c>
      <c r="D19" s="6" t="s">
        <v>84</v>
      </c>
      <c r="E19" s="15">
        <v>250000</v>
      </c>
      <c r="F19" s="15">
        <v>200000</v>
      </c>
      <c r="G19" s="10">
        <v>0.8</v>
      </c>
      <c r="H19" s="8" t="s">
        <v>94</v>
      </c>
      <c r="I19" s="9" t="s">
        <v>95</v>
      </c>
      <c r="J19" s="31">
        <f t="shared" si="0"/>
        <v>11</v>
      </c>
      <c r="K19" s="32">
        <v>5</v>
      </c>
      <c r="L19" s="32">
        <v>3</v>
      </c>
      <c r="M19" s="32">
        <v>2</v>
      </c>
      <c r="N19" s="32">
        <v>1</v>
      </c>
      <c r="O19" s="33">
        <f t="shared" si="1"/>
        <v>9</v>
      </c>
      <c r="P19" s="34">
        <v>4</v>
      </c>
      <c r="Q19" s="34">
        <v>2</v>
      </c>
      <c r="R19" s="34">
        <v>2</v>
      </c>
      <c r="S19" s="34">
        <v>1</v>
      </c>
      <c r="T19" s="35">
        <f t="shared" si="2"/>
        <v>10</v>
      </c>
      <c r="U19" s="35">
        <f t="shared" si="9"/>
        <v>2</v>
      </c>
      <c r="V19" s="31">
        <f t="shared" si="3"/>
        <v>15</v>
      </c>
      <c r="W19" s="32">
        <v>5</v>
      </c>
      <c r="X19" s="32">
        <v>5</v>
      </c>
      <c r="Y19" s="32">
        <v>3</v>
      </c>
      <c r="Z19" s="32">
        <v>2</v>
      </c>
      <c r="AA19" s="33">
        <f t="shared" si="4"/>
        <v>11</v>
      </c>
      <c r="AB19" s="34">
        <v>4</v>
      </c>
      <c r="AC19" s="34">
        <v>4</v>
      </c>
      <c r="AD19" s="34">
        <v>1</v>
      </c>
      <c r="AE19" s="34">
        <v>2</v>
      </c>
      <c r="AF19" s="35">
        <f t="shared" si="5"/>
        <v>13</v>
      </c>
      <c r="AG19" s="36">
        <f t="shared" si="10"/>
        <v>4</v>
      </c>
      <c r="AH19" s="8">
        <f t="shared" si="6"/>
        <v>26</v>
      </c>
      <c r="AI19" s="34">
        <f t="shared" si="7"/>
        <v>20</v>
      </c>
      <c r="AJ19" s="37">
        <f t="shared" si="8"/>
        <v>23</v>
      </c>
      <c r="AK19" s="37" t="str">
        <f>IF(AND(A19="Bizerte",AJ19&gt;=30,SUM(I$4:$J19)&lt;600000),"préselectionné",IF(E19="non retenue","non retenue",IF(AJ19&lt;30,"refusé","liste d'attente")))</f>
        <v>refusé</v>
      </c>
      <c r="AL19" s="36" t="s">
        <v>131</v>
      </c>
      <c r="AM19" s="43">
        <v>54476422</v>
      </c>
      <c r="AN19" s="36" t="s">
        <v>132</v>
      </c>
    </row>
    <row r="20" spans="1:40" ht="45" x14ac:dyDescent="0.25">
      <c r="A20" s="30" t="s">
        <v>30</v>
      </c>
      <c r="B20" s="4" t="s">
        <v>51</v>
      </c>
      <c r="C20" s="5" t="s">
        <v>85</v>
      </c>
      <c r="D20" s="64" t="s">
        <v>86</v>
      </c>
      <c r="E20" s="15">
        <v>130000</v>
      </c>
      <c r="F20" s="15">
        <v>100000</v>
      </c>
      <c r="G20" s="10">
        <v>0.77</v>
      </c>
      <c r="H20" s="8" t="s">
        <v>94</v>
      </c>
      <c r="I20" s="9" t="s">
        <v>95</v>
      </c>
      <c r="J20" s="31">
        <f t="shared" si="0"/>
        <v>16</v>
      </c>
      <c r="K20" s="32">
        <v>7</v>
      </c>
      <c r="L20" s="32">
        <v>4</v>
      </c>
      <c r="M20" s="32">
        <v>4</v>
      </c>
      <c r="N20" s="32">
        <v>1</v>
      </c>
      <c r="O20" s="33">
        <f t="shared" si="1"/>
        <v>17</v>
      </c>
      <c r="P20" s="34">
        <v>8</v>
      </c>
      <c r="Q20" s="34">
        <v>4</v>
      </c>
      <c r="R20" s="34">
        <v>4</v>
      </c>
      <c r="S20" s="34">
        <v>1</v>
      </c>
      <c r="T20" s="35">
        <f t="shared" si="2"/>
        <v>16.5</v>
      </c>
      <c r="U20" s="35">
        <f t="shared" si="9"/>
        <v>-1</v>
      </c>
      <c r="V20" s="31">
        <f t="shared" si="3"/>
        <v>25</v>
      </c>
      <c r="W20" s="32">
        <v>8</v>
      </c>
      <c r="X20" s="32">
        <v>8</v>
      </c>
      <c r="Y20" s="32">
        <v>5</v>
      </c>
      <c r="Z20" s="32">
        <v>4</v>
      </c>
      <c r="AA20" s="33">
        <f t="shared" si="4"/>
        <v>19</v>
      </c>
      <c r="AB20" s="34">
        <v>8</v>
      </c>
      <c r="AC20" s="34">
        <v>6</v>
      </c>
      <c r="AD20" s="34">
        <v>1</v>
      </c>
      <c r="AE20" s="34">
        <v>4</v>
      </c>
      <c r="AF20" s="35">
        <f t="shared" si="5"/>
        <v>22</v>
      </c>
      <c r="AG20" s="36">
        <f t="shared" si="10"/>
        <v>6</v>
      </c>
      <c r="AH20" s="8">
        <f t="shared" si="6"/>
        <v>41</v>
      </c>
      <c r="AI20" s="34">
        <f t="shared" si="7"/>
        <v>36</v>
      </c>
      <c r="AJ20" s="37">
        <f t="shared" si="8"/>
        <v>38.5</v>
      </c>
      <c r="AK20" s="37" t="str">
        <f>IF(AND(A20="Bizerte",AJ20&gt;=30,SUM(I$4:$J20)&lt;600000),"préselectionné",IF(E20="non retenue","non retenue",IF(AJ20&lt;30,"refusé","liste d'attente")))</f>
        <v>préselectionné</v>
      </c>
      <c r="AL20" s="42" t="s">
        <v>133</v>
      </c>
      <c r="AM20" s="36">
        <v>52168171</v>
      </c>
      <c r="AN20" s="36" t="s">
        <v>134</v>
      </c>
    </row>
    <row r="21" spans="1:40" ht="90" x14ac:dyDescent="0.25">
      <c r="A21" s="30" t="s">
        <v>30</v>
      </c>
      <c r="B21" s="12" t="s">
        <v>52</v>
      </c>
      <c r="C21" s="11" t="s">
        <v>87</v>
      </c>
      <c r="D21" s="6" t="s">
        <v>88</v>
      </c>
      <c r="E21" s="15">
        <v>175000</v>
      </c>
      <c r="F21" s="15">
        <v>140000</v>
      </c>
      <c r="G21" s="10">
        <v>0.8</v>
      </c>
      <c r="H21" s="8" t="s">
        <v>94</v>
      </c>
      <c r="I21" s="9" t="s">
        <v>95</v>
      </c>
      <c r="J21" s="31">
        <f t="shared" si="0"/>
        <v>16</v>
      </c>
      <c r="K21" s="32">
        <v>6</v>
      </c>
      <c r="L21" s="32">
        <v>4</v>
      </c>
      <c r="M21" s="32">
        <v>5</v>
      </c>
      <c r="N21" s="32">
        <v>1</v>
      </c>
      <c r="O21" s="33">
        <f t="shared" si="1"/>
        <v>14</v>
      </c>
      <c r="P21" s="34">
        <v>6</v>
      </c>
      <c r="Q21" s="34">
        <v>4</v>
      </c>
      <c r="R21" s="34">
        <v>3</v>
      </c>
      <c r="S21" s="34">
        <v>1</v>
      </c>
      <c r="T21" s="35">
        <f t="shared" si="2"/>
        <v>15</v>
      </c>
      <c r="U21" s="35">
        <f t="shared" si="9"/>
        <v>2</v>
      </c>
      <c r="V21" s="31">
        <f t="shared" si="3"/>
        <v>24</v>
      </c>
      <c r="W21" s="32">
        <v>8</v>
      </c>
      <c r="X21" s="32">
        <v>8</v>
      </c>
      <c r="Y21" s="32">
        <v>4</v>
      </c>
      <c r="Z21" s="32">
        <v>4</v>
      </c>
      <c r="AA21" s="33">
        <f t="shared" si="4"/>
        <v>16</v>
      </c>
      <c r="AB21" s="34">
        <v>6</v>
      </c>
      <c r="AC21" s="34">
        <v>6</v>
      </c>
      <c r="AD21" s="34">
        <v>2</v>
      </c>
      <c r="AE21" s="34">
        <v>2</v>
      </c>
      <c r="AF21" s="35">
        <f t="shared" si="5"/>
        <v>20</v>
      </c>
      <c r="AG21" s="36">
        <f t="shared" si="10"/>
        <v>8</v>
      </c>
      <c r="AH21" s="8">
        <f t="shared" si="6"/>
        <v>40</v>
      </c>
      <c r="AI21" s="34">
        <f t="shared" si="7"/>
        <v>30</v>
      </c>
      <c r="AJ21" s="37">
        <f t="shared" si="8"/>
        <v>35</v>
      </c>
      <c r="AK21" s="37" t="str">
        <f>IF(AND(A21="Bizerte",AJ21&gt;=30,SUM(I$4:$J21)&lt;600000),"préselectionné",IF(E21="non retenue","non retenue",IF(AJ21&lt;30,"refusé","liste d'attente")))</f>
        <v>préselectionné</v>
      </c>
      <c r="AL21" s="42" t="s">
        <v>135</v>
      </c>
      <c r="AM21" s="36" t="s">
        <v>136</v>
      </c>
      <c r="AN21" s="36" t="s">
        <v>137</v>
      </c>
    </row>
    <row r="22" spans="1:40" ht="33.75" x14ac:dyDescent="0.25">
      <c r="A22" s="30" t="s">
        <v>30</v>
      </c>
      <c r="B22" s="12" t="s">
        <v>53</v>
      </c>
      <c r="C22" s="5" t="s">
        <v>89</v>
      </c>
      <c r="D22" s="6" t="s">
        <v>90</v>
      </c>
      <c r="E22" s="15">
        <v>170000</v>
      </c>
      <c r="F22" s="15">
        <v>136000</v>
      </c>
      <c r="G22" s="10">
        <v>0.8</v>
      </c>
      <c r="H22" s="8" t="s">
        <v>94</v>
      </c>
      <c r="I22" s="9" t="s">
        <v>95</v>
      </c>
      <c r="J22" s="31">
        <f t="shared" si="0"/>
        <v>4</v>
      </c>
      <c r="K22" s="32">
        <v>1</v>
      </c>
      <c r="L22" s="32">
        <v>1</v>
      </c>
      <c r="M22" s="32">
        <v>1</v>
      </c>
      <c r="N22" s="32">
        <v>1</v>
      </c>
      <c r="O22" s="33">
        <f t="shared" si="1"/>
        <v>6</v>
      </c>
      <c r="P22" s="34">
        <v>2</v>
      </c>
      <c r="Q22" s="34">
        <v>2</v>
      </c>
      <c r="R22" s="34">
        <v>1</v>
      </c>
      <c r="S22" s="34">
        <v>1</v>
      </c>
      <c r="T22" s="35">
        <f t="shared" si="2"/>
        <v>5</v>
      </c>
      <c r="U22" s="35">
        <f t="shared" si="9"/>
        <v>-2</v>
      </c>
      <c r="V22" s="31">
        <f t="shared" si="3"/>
        <v>6</v>
      </c>
      <c r="W22" s="32">
        <v>2</v>
      </c>
      <c r="X22" s="32">
        <v>2</v>
      </c>
      <c r="Y22" s="32">
        <v>1</v>
      </c>
      <c r="Z22" s="32">
        <v>1</v>
      </c>
      <c r="AA22" s="33">
        <f t="shared" si="4"/>
        <v>6</v>
      </c>
      <c r="AB22" s="34">
        <v>2</v>
      </c>
      <c r="AC22" s="34">
        <v>2</v>
      </c>
      <c r="AD22" s="34">
        <v>1</v>
      </c>
      <c r="AE22" s="34">
        <v>1</v>
      </c>
      <c r="AF22" s="35">
        <f t="shared" si="5"/>
        <v>6</v>
      </c>
      <c r="AG22" s="36">
        <f t="shared" si="10"/>
        <v>0</v>
      </c>
      <c r="AH22" s="8">
        <f t="shared" si="6"/>
        <v>10</v>
      </c>
      <c r="AI22" s="34">
        <f t="shared" si="7"/>
        <v>12</v>
      </c>
      <c r="AJ22" s="37">
        <f t="shared" si="8"/>
        <v>11</v>
      </c>
      <c r="AK22" s="37" t="str">
        <f>IF(AND(A22="Bizerte",AJ22&gt;=30,SUM(I$4:$J22)&lt;600000),"préselectionné",IF(E22="non retenue","non retenue",IF(AJ22&lt;30,"refusé","liste d'attente")))</f>
        <v>refusé</v>
      </c>
      <c r="AL22" s="42" t="s">
        <v>138</v>
      </c>
      <c r="AM22" s="36">
        <v>26304393</v>
      </c>
      <c r="AN22" s="36" t="s">
        <v>139</v>
      </c>
    </row>
  </sheetData>
  <autoFilter ref="A3:AN22"/>
  <mergeCells count="7">
    <mergeCell ref="J1:U1"/>
    <mergeCell ref="V1:AG1"/>
    <mergeCell ref="AH1:AK1"/>
    <mergeCell ref="J2:N2"/>
    <mergeCell ref="O2:S2"/>
    <mergeCell ref="V2:Z2"/>
    <mergeCell ref="AA2:AE2"/>
  </mergeCells>
  <conditionalFormatting sqref="B2:I2">
    <cfRule type="cellIs" dxfId="17" priority="18" stopIfTrue="1" operator="lessThan">
      <formula>28</formula>
    </cfRule>
  </conditionalFormatting>
  <conditionalFormatting sqref="AA3">
    <cfRule type="cellIs" dxfId="16" priority="15" stopIfTrue="1" operator="lessThan">
      <formula>28</formula>
    </cfRule>
  </conditionalFormatting>
  <conditionalFormatting sqref="O3:U3">
    <cfRule type="cellIs" dxfId="15" priority="17" stopIfTrue="1" operator="lessThan">
      <formula>28</formula>
    </cfRule>
  </conditionalFormatting>
  <conditionalFormatting sqref="AB3:AG3">
    <cfRule type="cellIs" dxfId="14" priority="16" stopIfTrue="1" operator="lessThan">
      <formula>28</formula>
    </cfRule>
  </conditionalFormatting>
  <conditionalFormatting sqref="AJ3">
    <cfRule type="cellIs" dxfId="13" priority="14" stopIfTrue="1" operator="lessThan">
      <formula>28</formula>
    </cfRule>
  </conditionalFormatting>
  <conditionalFormatting sqref="AK4:AK22">
    <cfRule type="cellIs" dxfId="12" priority="8" operator="equal">
      <formula>"refusé"</formula>
    </cfRule>
  </conditionalFormatting>
  <conditionalFormatting sqref="AJ4:AJ22">
    <cfRule type="cellIs" dxfId="11" priority="12" operator="lessThan">
      <formula>30</formula>
    </cfRule>
    <cfRule type="cellIs" dxfId="10" priority="13" operator="greaterThanOrEqual">
      <formula>30</formula>
    </cfRule>
  </conditionalFormatting>
  <conditionalFormatting sqref="AK4:AK22">
    <cfRule type="containsText" dxfId="9" priority="7" operator="containsText" text="non retenue">
      <formula>NOT(ISERROR(SEARCH("non retenue",AK4)))</formula>
    </cfRule>
    <cfRule type="containsText" dxfId="8" priority="9" operator="containsText" text="préselectionné">
      <formula>NOT(ISERROR(SEARCH("préselectionné",AK4)))</formula>
    </cfRule>
    <cfRule type="containsText" dxfId="7" priority="10" operator="containsText" text="réfusé">
      <formula>NOT(ISERROR(SEARCH("réfusé",AK4)))</formula>
    </cfRule>
    <cfRule type="containsText" dxfId="6" priority="11" operator="containsText" text="liste d'attente">
      <formula>NOT(ISERROR(SEARCH("liste d'attente",AK4)))</formula>
    </cfRule>
  </conditionalFormatting>
  <conditionalFormatting sqref="AK3">
    <cfRule type="cellIs" dxfId="5" priority="6" stopIfTrue="1" operator="lessThan">
      <formula>28</formula>
    </cfRule>
  </conditionalFormatting>
  <conditionalFormatting sqref="B3:G3">
    <cfRule type="cellIs" dxfId="4" priority="5" stopIfTrue="1" operator="lessThan">
      <formula>28</formula>
    </cfRule>
  </conditionalFormatting>
  <conditionalFormatting sqref="A2:A3">
    <cfRule type="cellIs" dxfId="3" priority="4" stopIfTrue="1" operator="lessThan">
      <formula>28</formula>
    </cfRule>
  </conditionalFormatting>
  <conditionalFormatting sqref="O2">
    <cfRule type="cellIs" dxfId="2" priority="3" stopIfTrue="1" operator="lessThan">
      <formula>28</formula>
    </cfRule>
  </conditionalFormatting>
  <conditionalFormatting sqref="AA2">
    <cfRule type="cellIs" dxfId="1" priority="2" stopIfTrue="1" operator="lessThan">
      <formula>28</formula>
    </cfRule>
  </conditionalFormatting>
  <conditionalFormatting sqref="AI2:AI3">
    <cfRule type="cellIs" dxfId="0" priority="1" stopIfTrue="1" operator="lessThan">
      <formula>28</formula>
    </cfRule>
  </conditionalFormatting>
  <hyperlinks>
    <hyperlink ref="AL4" r:id="rId1"/>
    <hyperlink ref="AL5" r:id="rId2"/>
    <hyperlink ref="AL6" r:id="rId3"/>
    <hyperlink ref="AL7" r:id="rId4"/>
    <hyperlink ref="AL11" r:id="rId5"/>
    <hyperlink ref="AL13" r:id="rId6"/>
    <hyperlink ref="AL15" r:id="rId7"/>
    <hyperlink ref="AL16" r:id="rId8"/>
    <hyperlink ref="AL17" r:id="rId9"/>
    <hyperlink ref="AL18" r:id="rId10"/>
    <hyperlink ref="AL20" r:id="rId11"/>
    <hyperlink ref="AL21" r:id="rId12"/>
    <hyperlink ref="AL22" r:id="rId13"/>
  </hyperlinks>
  <pageMargins left="0.7" right="0.7" top="0.75" bottom="0.75" header="0.3" footer="0.3"/>
  <pageSetup orientation="portrait" r:id="rId1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Tayssir Khalifa</dc:creator>
  <cp:lastModifiedBy>Mohamed Tahrani</cp:lastModifiedBy>
  <dcterms:created xsi:type="dcterms:W3CDTF">2021-01-28T16:30:16Z</dcterms:created>
  <dcterms:modified xsi:type="dcterms:W3CDTF">2022-05-16T16:32:13Z</dcterms:modified>
</cp:coreProperties>
</file>